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45" yWindow="45" windowWidth="4830" windowHeight="5175" tabRatio="757" firstSheet="2"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balance'!$A:$BE</definedName>
    <definedName name="_xlnm.Print_Area" localSheetId="6">Emissions!$A:$BE</definedName>
    <definedName name="_xlnm.Print_Titles" localSheetId="3">'Disaggregate balance'!$A:$A</definedName>
    <definedName name="_xlnm.Print_Titles" localSheetId="6">Emissions!$A:$A</definedName>
  </definedNames>
  <calcPr calcId="125725"/>
</workbook>
</file>

<file path=xl/calcChain.xml><?xml version="1.0" encoding="utf-8"?>
<calcChain xmlns="http://schemas.openxmlformats.org/spreadsheetml/2006/main">
  <c r="W106" i="10"/>
  <c r="W105"/>
  <c r="W104"/>
  <c r="W103"/>
  <c r="BD101"/>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P99"/>
  <c r="O99"/>
  <c r="N99"/>
  <c r="M99"/>
  <c r="L99"/>
  <c r="K99"/>
  <c r="J99"/>
  <c r="I99"/>
  <c r="H99"/>
  <c r="G99"/>
  <c r="F99"/>
  <c r="E99"/>
  <c r="D99"/>
  <c r="C99"/>
  <c r="W98"/>
  <c r="Q98"/>
  <c r="B98"/>
  <c r="W97"/>
  <c r="Q97"/>
  <c r="B97"/>
  <c r="W96"/>
  <c r="Q96"/>
  <c r="B96"/>
  <c r="W95"/>
  <c r="W99" s="1"/>
  <c r="Q95"/>
  <c r="Q99" s="1"/>
  <c r="B95"/>
  <c r="B99" s="1"/>
  <c r="W93"/>
  <c r="Q93"/>
  <c r="B93"/>
  <c r="W92"/>
  <c r="Q92"/>
  <c r="B92"/>
  <c r="W91"/>
  <c r="Q91"/>
  <c r="B91"/>
  <c r="W90"/>
  <c r="Q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Q88"/>
  <c r="W87"/>
  <c r="Q87"/>
  <c r="B87"/>
  <c r="W86"/>
  <c r="Q86"/>
  <c r="B86"/>
  <c r="W85"/>
  <c r="Q85"/>
  <c r="B85"/>
  <c r="W84"/>
  <c r="Q84"/>
  <c r="B84"/>
  <c r="W83"/>
  <c r="B83"/>
  <c r="W81"/>
  <c r="Q81"/>
  <c r="B81"/>
  <c r="W80"/>
  <c r="Q80"/>
  <c r="B80"/>
  <c r="W79"/>
  <c r="Q79"/>
  <c r="B79"/>
  <c r="B77" s="1"/>
  <c r="W78"/>
  <c r="Q78"/>
  <c r="B78"/>
  <c r="BE77"/>
  <c r="BD77"/>
  <c r="BC77"/>
  <c r="BB77"/>
  <c r="BA77"/>
  <c r="AT77"/>
  <c r="AS77"/>
  <c r="AR77"/>
  <c r="AQ77"/>
  <c r="AP77"/>
  <c r="AO77"/>
  <c r="AN77"/>
  <c r="AM77"/>
  <c r="AL77"/>
  <c r="AK77"/>
  <c r="AJ77"/>
  <c r="AI77"/>
  <c r="AH77"/>
  <c r="AG77"/>
  <c r="AF77"/>
  <c r="AE77"/>
  <c r="AE51" s="1"/>
  <c r="AD77"/>
  <c r="AC77"/>
  <c r="AB77"/>
  <c r="AA77"/>
  <c r="Z77"/>
  <c r="Y77"/>
  <c r="X77"/>
  <c r="W77"/>
  <c r="V77"/>
  <c r="U77"/>
  <c r="T77"/>
  <c r="S77"/>
  <c r="R77"/>
  <c r="Q77"/>
  <c r="P77"/>
  <c r="O77"/>
  <c r="N77"/>
  <c r="M77"/>
  <c r="L77"/>
  <c r="K77"/>
  <c r="J77"/>
  <c r="I77"/>
  <c r="H77"/>
  <c r="G77"/>
  <c r="F77"/>
  <c r="E77"/>
  <c r="D77"/>
  <c r="C77"/>
  <c r="W75"/>
  <c r="Q75"/>
  <c r="B75"/>
  <c r="W74"/>
  <c r="Q74"/>
  <c r="B74"/>
  <c r="W73"/>
  <c r="Q73"/>
  <c r="B73"/>
  <c r="W72"/>
  <c r="Q72"/>
  <c r="B72"/>
  <c r="W71"/>
  <c r="Q71"/>
  <c r="B71"/>
  <c r="W70"/>
  <c r="Q70"/>
  <c r="B70"/>
  <c r="W69"/>
  <c r="Q69"/>
  <c r="B69"/>
  <c r="BE68"/>
  <c r="BD68"/>
  <c r="BC68"/>
  <c r="BB68"/>
  <c r="BA68"/>
  <c r="AT68"/>
  <c r="AS68"/>
  <c r="AR68"/>
  <c r="AQ68"/>
  <c r="AP68"/>
  <c r="AO68"/>
  <c r="AO51" s="1"/>
  <c r="AN68"/>
  <c r="AM68"/>
  <c r="AL68"/>
  <c r="AK68"/>
  <c r="AK51" s="1"/>
  <c r="AJ68"/>
  <c r="AI68"/>
  <c r="AH68"/>
  <c r="AG68"/>
  <c r="AF68"/>
  <c r="AE68"/>
  <c r="AD68"/>
  <c r="AC68"/>
  <c r="AB68"/>
  <c r="AA68"/>
  <c r="Z68"/>
  <c r="Y68"/>
  <c r="X68"/>
  <c r="W68"/>
  <c r="V68"/>
  <c r="U68"/>
  <c r="T68"/>
  <c r="S68"/>
  <c r="R68"/>
  <c r="Q68"/>
  <c r="P68"/>
  <c r="O68"/>
  <c r="N68"/>
  <c r="M68"/>
  <c r="L68"/>
  <c r="K68"/>
  <c r="J68"/>
  <c r="I68"/>
  <c r="H68"/>
  <c r="G68"/>
  <c r="F68"/>
  <c r="E68"/>
  <c r="D68"/>
  <c r="C68"/>
  <c r="B68"/>
  <c r="Q67"/>
  <c r="W66"/>
  <c r="Q66"/>
  <c r="B66"/>
  <c r="W65"/>
  <c r="Q65"/>
  <c r="B65"/>
  <c r="W64"/>
  <c r="Q64"/>
  <c r="B64"/>
  <c r="W63"/>
  <c r="Q63"/>
  <c r="B63"/>
  <c r="W62"/>
  <c r="Q62"/>
  <c r="B62"/>
  <c r="W61"/>
  <c r="Q61"/>
  <c r="B61"/>
  <c r="W60"/>
  <c r="Q60"/>
  <c r="B60"/>
  <c r="W59"/>
  <c r="Q59"/>
  <c r="B59"/>
  <c r="W58"/>
  <c r="Q58"/>
  <c r="B58"/>
  <c r="W57"/>
  <c r="Q57"/>
  <c r="B57"/>
  <c r="W56"/>
  <c r="Q56"/>
  <c r="B56"/>
  <c r="W55"/>
  <c r="Q55"/>
  <c r="B55"/>
  <c r="W54"/>
  <c r="Q54"/>
  <c r="B54"/>
  <c r="BE53"/>
  <c r="BD53"/>
  <c r="BC53"/>
  <c r="BB53"/>
  <c r="BA53"/>
  <c r="AT53"/>
  <c r="AS53"/>
  <c r="AR53"/>
  <c r="AQ53"/>
  <c r="AP53"/>
  <c r="AP51" s="1"/>
  <c r="AO53"/>
  <c r="AN53"/>
  <c r="AM53"/>
  <c r="AL53"/>
  <c r="AK53"/>
  <c r="AJ53"/>
  <c r="AI53"/>
  <c r="AH53"/>
  <c r="AG53"/>
  <c r="AF53"/>
  <c r="AE53"/>
  <c r="AD53"/>
  <c r="AC53"/>
  <c r="AB53"/>
  <c r="AA53"/>
  <c r="Z53"/>
  <c r="Y53"/>
  <c r="X53"/>
  <c r="W53"/>
  <c r="V53"/>
  <c r="U53"/>
  <c r="T53"/>
  <c r="S53"/>
  <c r="R53"/>
  <c r="Q53"/>
  <c r="P53"/>
  <c r="O53"/>
  <c r="O51" s="1"/>
  <c r="N53"/>
  <c r="M53"/>
  <c r="M51" s="1"/>
  <c r="L53"/>
  <c r="K53"/>
  <c r="J53"/>
  <c r="J51" s="1"/>
  <c r="I53"/>
  <c r="H53"/>
  <c r="G53"/>
  <c r="F53"/>
  <c r="E53"/>
  <c r="D53"/>
  <c r="C53"/>
  <c r="BE51"/>
  <c r="BD51"/>
  <c r="BC51"/>
  <c r="BB51"/>
  <c r="BA51"/>
  <c r="AT51"/>
  <c r="AS51"/>
  <c r="AR51"/>
  <c r="AM51"/>
  <c r="AI51"/>
  <c r="AH51"/>
  <c r="AG51"/>
  <c r="AD51"/>
  <c r="AC51"/>
  <c r="AB51"/>
  <c r="AA51"/>
  <c r="Z51"/>
  <c r="Y51"/>
  <c r="X51"/>
  <c r="W51"/>
  <c r="U51"/>
  <c r="T51"/>
  <c r="S51"/>
  <c r="R51"/>
  <c r="Q51"/>
  <c r="P51"/>
  <c r="N51"/>
  <c r="L51"/>
  <c r="K51"/>
  <c r="I51"/>
  <c r="H51"/>
  <c r="G51"/>
  <c r="F51"/>
  <c r="C51"/>
  <c r="W49"/>
  <c r="Q49"/>
  <c r="B49"/>
  <c r="Q48"/>
  <c r="W47"/>
  <c r="Q47"/>
  <c r="B47"/>
  <c r="W46"/>
  <c r="Q46"/>
  <c r="B46"/>
  <c r="W45"/>
  <c r="Q45"/>
  <c r="B45"/>
  <c r="W44"/>
  <c r="Q44"/>
  <c r="B44"/>
  <c r="W43"/>
  <c r="Q43"/>
  <c r="B43"/>
  <c r="W42"/>
  <c r="Q42"/>
  <c r="B42"/>
  <c r="W41"/>
  <c r="Q41"/>
  <c r="B41"/>
  <c r="W40"/>
  <c r="Q40"/>
  <c r="B40"/>
  <c r="W39"/>
  <c r="Q39"/>
  <c r="B39"/>
  <c r="W38"/>
  <c r="Q38"/>
  <c r="B38"/>
  <c r="W37"/>
  <c r="Q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Q34"/>
  <c r="B34"/>
  <c r="W33"/>
  <c r="Q33"/>
  <c r="B33"/>
  <c r="W32"/>
  <c r="Q32"/>
  <c r="B32"/>
  <c r="W31"/>
  <c r="Q31"/>
  <c r="B31"/>
  <c r="W30"/>
  <c r="Q30"/>
  <c r="B30"/>
  <c r="W29"/>
  <c r="Q29"/>
  <c r="B29"/>
  <c r="W28"/>
  <c r="Q28"/>
  <c r="B28"/>
  <c r="W27"/>
  <c r="Q27"/>
  <c r="B27"/>
  <c r="W26"/>
  <c r="Q26"/>
  <c r="B26"/>
  <c r="W25"/>
  <c r="Q25"/>
  <c r="B25"/>
  <c r="W24"/>
  <c r="Q24"/>
  <c r="B24"/>
  <c r="BE23"/>
  <c r="W23"/>
  <c r="Q23"/>
  <c r="B23"/>
  <c r="BE22"/>
  <c r="W22"/>
  <c r="Q22"/>
  <c r="B22"/>
  <c r="BE21"/>
  <c r="BD21"/>
  <c r="AZ21"/>
  <c r="AY21"/>
  <c r="AX21"/>
  <c r="AW21"/>
  <c r="AV21"/>
  <c r="AU21"/>
  <c r="W21"/>
  <c r="Q21"/>
  <c r="B21"/>
  <c r="BE20"/>
  <c r="BD20"/>
  <c r="AZ20"/>
  <c r="AY20"/>
  <c r="AX20"/>
  <c r="AW20"/>
  <c r="AV20"/>
  <c r="AU20"/>
  <c r="W20"/>
  <c r="Q20"/>
  <c r="B20"/>
  <c r="BD19"/>
  <c r="AZ19"/>
  <c r="AY19"/>
  <c r="AX19"/>
  <c r="AW19"/>
  <c r="AV19"/>
  <c r="AU19"/>
  <c r="W19"/>
  <c r="Q19"/>
  <c r="B19"/>
  <c r="BD18"/>
  <c r="AZ18"/>
  <c r="AY18"/>
  <c r="AX18"/>
  <c r="AW18"/>
  <c r="AV18"/>
  <c r="AU18"/>
  <c r="W18"/>
  <c r="Q18"/>
  <c r="B18"/>
  <c r="BE17"/>
  <c r="BD17"/>
  <c r="BC17"/>
  <c r="BB17"/>
  <c r="BA17"/>
  <c r="AZ17"/>
  <c r="AY17"/>
  <c r="AX17"/>
  <c r="AW17"/>
  <c r="AV17"/>
  <c r="AU17"/>
  <c r="AT17"/>
  <c r="AS17"/>
  <c r="AR17"/>
  <c r="AQ17"/>
  <c r="AP17"/>
  <c r="AO17"/>
  <c r="AN17"/>
  <c r="AM17"/>
  <c r="AL17"/>
  <c r="AK17"/>
  <c r="AJ17"/>
  <c r="AI17"/>
  <c r="AH17"/>
  <c r="AG17"/>
  <c r="AF17"/>
  <c r="AE17"/>
  <c r="AD17"/>
  <c r="AC17"/>
  <c r="AB17"/>
  <c r="AA17"/>
  <c r="Z17"/>
  <c r="Y17"/>
  <c r="X17"/>
  <c r="V17"/>
  <c r="U17"/>
  <c r="T17"/>
  <c r="S17"/>
  <c r="R17"/>
  <c r="Q17"/>
  <c r="P17"/>
  <c r="O17"/>
  <c r="N17"/>
  <c r="M17"/>
  <c r="L17"/>
  <c r="K17"/>
  <c r="J17"/>
  <c r="I17"/>
  <c r="H17"/>
  <c r="G17"/>
  <c r="F17"/>
  <c r="E17"/>
  <c r="D17"/>
  <c r="C17"/>
  <c r="W14"/>
  <c r="Q14"/>
  <c r="B14"/>
  <c r="BE12"/>
  <c r="BE15" s="1"/>
  <c r="BC12"/>
  <c r="BC15" s="1"/>
  <c r="BB12"/>
  <c r="BB15" s="1"/>
  <c r="BA12"/>
  <c r="BA15" s="1"/>
  <c r="AT12"/>
  <c r="AT15" s="1"/>
  <c r="AS12"/>
  <c r="AS15" s="1"/>
  <c r="AR12"/>
  <c r="AR15" s="1"/>
  <c r="AQ12"/>
  <c r="AP12"/>
  <c r="AO12"/>
  <c r="AN12"/>
  <c r="AM12"/>
  <c r="AM15" s="1"/>
  <c r="AL12"/>
  <c r="AK12"/>
  <c r="AJ12"/>
  <c r="AI12"/>
  <c r="AI15" s="1"/>
  <c r="AH12"/>
  <c r="AH15" s="1"/>
  <c r="AG12"/>
  <c r="AG15" s="1"/>
  <c r="AF12"/>
  <c r="AE12"/>
  <c r="AD12"/>
  <c r="AD15" s="1"/>
  <c r="AC12"/>
  <c r="AB12"/>
  <c r="AA12"/>
  <c r="AA15" s="1"/>
  <c r="Z12"/>
  <c r="Z15" s="1"/>
  <c r="Y12"/>
  <c r="Y15" s="1"/>
  <c r="X12"/>
  <c r="X15" s="1"/>
  <c r="V12"/>
  <c r="U12"/>
  <c r="U15" s="1"/>
  <c r="T12"/>
  <c r="T15" s="1"/>
  <c r="S12"/>
  <c r="S15" s="1"/>
  <c r="R12"/>
  <c r="R15" s="1"/>
  <c r="P12"/>
  <c r="P15" s="1"/>
  <c r="O12"/>
  <c r="N12"/>
  <c r="N15" s="1"/>
  <c r="M12"/>
  <c r="L12"/>
  <c r="L15" s="1"/>
  <c r="K12"/>
  <c r="K15" s="1"/>
  <c r="J12"/>
  <c r="I12"/>
  <c r="I15" s="1"/>
  <c r="H12"/>
  <c r="H15" s="1"/>
  <c r="G12"/>
  <c r="G15" s="1"/>
  <c r="F12"/>
  <c r="F15" s="1"/>
  <c r="E12"/>
  <c r="D12"/>
  <c r="C12"/>
  <c r="C15" s="1"/>
  <c r="W11"/>
  <c r="Q11"/>
  <c r="B11"/>
  <c r="W10"/>
  <c r="Q10"/>
  <c r="B10"/>
  <c r="W9"/>
  <c r="Q9"/>
  <c r="B9"/>
  <c r="W8"/>
  <c r="Q8"/>
  <c r="B8"/>
  <c r="W7"/>
  <c r="Q7"/>
  <c r="B7"/>
  <c r="BD6"/>
  <c r="BD12" s="1"/>
  <c r="BD15" s="1"/>
  <c r="AZ6"/>
  <c r="AZ12" s="1"/>
  <c r="AZ15" s="1"/>
  <c r="AY6"/>
  <c r="AY12" s="1"/>
  <c r="AY15" s="1"/>
  <c r="AX6"/>
  <c r="AX12" s="1"/>
  <c r="AX15" s="1"/>
  <c r="AW6"/>
  <c r="AW12" s="1"/>
  <c r="AW15" s="1"/>
  <c r="AV6"/>
  <c r="AV12" s="1"/>
  <c r="AV15" s="1"/>
  <c r="AU6"/>
  <c r="AU12" s="1"/>
  <c r="AU15" s="1"/>
  <c r="W6"/>
  <c r="Q6"/>
  <c r="Q12" s="1"/>
  <c r="Q15" s="1"/>
  <c r="B6"/>
  <c r="L80" i="8"/>
  <c r="K80"/>
  <c r="J80"/>
  <c r="I80"/>
  <c r="H80"/>
  <c r="G80"/>
  <c r="F80"/>
  <c r="E80"/>
  <c r="D80"/>
  <c r="C80"/>
  <c r="B80"/>
  <c r="L74"/>
  <c r="L73"/>
  <c r="L72"/>
  <c r="L71"/>
  <c r="K70"/>
  <c r="J70"/>
  <c r="I70"/>
  <c r="H70"/>
  <c r="G70"/>
  <c r="F70"/>
  <c r="E70"/>
  <c r="D70"/>
  <c r="C70"/>
  <c r="B70"/>
  <c r="L67"/>
  <c r="L66"/>
  <c r="L65"/>
  <c r="L64"/>
  <c r="L63"/>
  <c r="L62"/>
  <c r="L61"/>
  <c r="L60"/>
  <c r="L59"/>
  <c r="K58"/>
  <c r="J58"/>
  <c r="I58"/>
  <c r="H58"/>
  <c r="G58"/>
  <c r="F58"/>
  <c r="E58"/>
  <c r="D58"/>
  <c r="C58"/>
  <c r="B58"/>
  <c r="L56"/>
  <c r="L55"/>
  <c r="L54"/>
  <c r="L53"/>
  <c r="L52"/>
  <c r="L51"/>
  <c r="L50"/>
  <c r="K49"/>
  <c r="J49"/>
  <c r="I49"/>
  <c r="H49"/>
  <c r="G49"/>
  <c r="F49"/>
  <c r="E49"/>
  <c r="D49"/>
  <c r="C49"/>
  <c r="B49"/>
  <c r="L47"/>
  <c r="L46"/>
  <c r="L45"/>
  <c r="L44"/>
  <c r="L43"/>
  <c r="L42"/>
  <c r="L41"/>
  <c r="L40"/>
  <c r="L39"/>
  <c r="L38"/>
  <c r="L37"/>
  <c r="L36"/>
  <c r="L35"/>
  <c r="L34"/>
  <c r="K33"/>
  <c r="J33"/>
  <c r="I33"/>
  <c r="H33"/>
  <c r="G33"/>
  <c r="G31" s="1"/>
  <c r="F33"/>
  <c r="E33"/>
  <c r="D33"/>
  <c r="C33"/>
  <c r="B33"/>
  <c r="K31"/>
  <c r="I31"/>
  <c r="H31"/>
  <c r="F31"/>
  <c r="C31"/>
  <c r="L29"/>
  <c r="L28"/>
  <c r="L27"/>
  <c r="L26"/>
  <c r="L25"/>
  <c r="L24"/>
  <c r="L23"/>
  <c r="L22"/>
  <c r="L21"/>
  <c r="L20"/>
  <c r="L19"/>
  <c r="L18"/>
  <c r="L17"/>
  <c r="L16"/>
  <c r="L15"/>
  <c r="L14"/>
  <c r="L11"/>
  <c r="K9"/>
  <c r="K12" s="1"/>
  <c r="J9"/>
  <c r="I9"/>
  <c r="I12" s="1"/>
  <c r="H9"/>
  <c r="G9"/>
  <c r="F9"/>
  <c r="E9"/>
  <c r="D9"/>
  <c r="C9"/>
  <c r="C12" s="1"/>
  <c r="B9"/>
  <c r="L8"/>
  <c r="L7"/>
  <c r="L6"/>
  <c r="L5"/>
  <c r="L4"/>
  <c r="O15" i="10" l="1"/>
  <c r="M15"/>
  <c r="J15"/>
  <c r="B17"/>
  <c r="D51"/>
  <c r="D15" s="1"/>
  <c r="AQ51"/>
  <c r="AQ15" s="1"/>
  <c r="AN51"/>
  <c r="AN15"/>
  <c r="AC15"/>
  <c r="AO15"/>
  <c r="AP15"/>
  <c r="AE15"/>
  <c r="V51"/>
  <c r="V15"/>
  <c r="AK15"/>
  <c r="AJ51"/>
  <c r="AJ15"/>
  <c r="W12"/>
  <c r="AL51"/>
  <c r="AL15" s="1"/>
  <c r="AF51"/>
  <c r="AF15" s="1"/>
  <c r="B12"/>
  <c r="B53"/>
  <c r="B51" s="1"/>
  <c r="E51"/>
  <c r="E15" s="1"/>
  <c r="W17"/>
  <c r="W15" s="1"/>
  <c r="AB15"/>
  <c r="L70" i="8"/>
  <c r="E31"/>
  <c r="B31"/>
  <c r="L58"/>
  <c r="H12"/>
  <c r="L49"/>
  <c r="J31"/>
  <c r="J12" s="1"/>
  <c r="D31"/>
  <c r="D12" s="1"/>
  <c r="G12"/>
  <c r="F12"/>
  <c r="L33"/>
  <c r="E12"/>
  <c r="B12"/>
  <c r="L9"/>
  <c r="W106" i="6"/>
  <c r="W105"/>
  <c r="W104"/>
  <c r="W103"/>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P99"/>
  <c r="O99"/>
  <c r="N99"/>
  <c r="M99"/>
  <c r="L99"/>
  <c r="K99"/>
  <c r="J99"/>
  <c r="I99"/>
  <c r="H99"/>
  <c r="G99"/>
  <c r="F99"/>
  <c r="E99"/>
  <c r="D99"/>
  <c r="C99"/>
  <c r="W98"/>
  <c r="Q98"/>
  <c r="B98"/>
  <c r="W97"/>
  <c r="Q97"/>
  <c r="B97"/>
  <c r="W96"/>
  <c r="W99" s="1"/>
  <c r="Q96"/>
  <c r="B96"/>
  <c r="W95"/>
  <c r="Q95"/>
  <c r="Q99" s="1"/>
  <c r="B95"/>
  <c r="B99" s="1"/>
  <c r="W93"/>
  <c r="B93"/>
  <c r="W92"/>
  <c r="Q92"/>
  <c r="B92"/>
  <c r="W91"/>
  <c r="Q91"/>
  <c r="B91"/>
  <c r="W90"/>
  <c r="Q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Q88"/>
  <c r="W87"/>
  <c r="Q87"/>
  <c r="B87"/>
  <c r="W86"/>
  <c r="Q86"/>
  <c r="B86"/>
  <c r="W85"/>
  <c r="Q85"/>
  <c r="B85"/>
  <c r="W84"/>
  <c r="Q84"/>
  <c r="B84"/>
  <c r="W83"/>
  <c r="B83"/>
  <c r="W81"/>
  <c r="Q81"/>
  <c r="B81"/>
  <c r="W80"/>
  <c r="B80"/>
  <c r="W79"/>
  <c r="Q79"/>
  <c r="Q77" s="1"/>
  <c r="Q51" s="1"/>
  <c r="B79"/>
  <c r="W78"/>
  <c r="W77" s="1"/>
  <c r="W51" s="1"/>
  <c r="Q78"/>
  <c r="B78"/>
  <c r="BE77"/>
  <c r="BD77"/>
  <c r="BC77"/>
  <c r="BB77"/>
  <c r="BA77"/>
  <c r="AT77"/>
  <c r="AS77"/>
  <c r="AR77"/>
  <c r="AQ77"/>
  <c r="AP77"/>
  <c r="AO77"/>
  <c r="AN77"/>
  <c r="AM77"/>
  <c r="AL77"/>
  <c r="AK77"/>
  <c r="AJ77"/>
  <c r="AI77"/>
  <c r="AH77"/>
  <c r="AG77"/>
  <c r="AF77"/>
  <c r="AE77"/>
  <c r="AD77"/>
  <c r="AC77"/>
  <c r="AC51" s="1"/>
  <c r="AB77"/>
  <c r="AA77"/>
  <c r="Z77"/>
  <c r="Y77"/>
  <c r="X77"/>
  <c r="V77"/>
  <c r="U77"/>
  <c r="T77"/>
  <c r="S77"/>
  <c r="R77"/>
  <c r="P77"/>
  <c r="O77"/>
  <c r="N77"/>
  <c r="M77"/>
  <c r="L77"/>
  <c r="K77"/>
  <c r="J77"/>
  <c r="I77"/>
  <c r="H77"/>
  <c r="G77"/>
  <c r="F77"/>
  <c r="E77"/>
  <c r="D77"/>
  <c r="C77"/>
  <c r="B77"/>
  <c r="W75"/>
  <c r="Q75"/>
  <c r="B75"/>
  <c r="W74"/>
  <c r="Q74"/>
  <c r="B74"/>
  <c r="W73"/>
  <c r="Q73"/>
  <c r="B73"/>
  <c r="W72"/>
  <c r="Q72"/>
  <c r="B72"/>
  <c r="W71"/>
  <c r="Q71"/>
  <c r="B71"/>
  <c r="W70"/>
  <c r="Q70"/>
  <c r="B70"/>
  <c r="W69"/>
  <c r="Q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Q67"/>
  <c r="W66"/>
  <c r="Q66"/>
  <c r="B66"/>
  <c r="W65"/>
  <c r="Q65"/>
  <c r="B65"/>
  <c r="W64"/>
  <c r="Q64"/>
  <c r="B64"/>
  <c r="W63"/>
  <c r="Q63"/>
  <c r="B63"/>
  <c r="W62"/>
  <c r="Q62"/>
  <c r="B62"/>
  <c r="W61"/>
  <c r="Q61"/>
  <c r="B61"/>
  <c r="W60"/>
  <c r="Q60"/>
  <c r="B60"/>
  <c r="W59"/>
  <c r="Q59"/>
  <c r="B59"/>
  <c r="W58"/>
  <c r="Q58"/>
  <c r="B58"/>
  <c r="W57"/>
  <c r="Q57"/>
  <c r="B57"/>
  <c r="W56"/>
  <c r="Q56"/>
  <c r="B56"/>
  <c r="W55"/>
  <c r="Q55"/>
  <c r="B55"/>
  <c r="W54"/>
  <c r="Q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M51" s="1"/>
  <c r="L53"/>
  <c r="K53"/>
  <c r="J53"/>
  <c r="J51" s="1"/>
  <c r="I53"/>
  <c r="H53"/>
  <c r="G53"/>
  <c r="F53"/>
  <c r="E53"/>
  <c r="D53"/>
  <c r="D51" s="1"/>
  <c r="C53"/>
  <c r="BE51"/>
  <c r="BC51"/>
  <c r="BB51"/>
  <c r="BA51"/>
  <c r="AT51"/>
  <c r="AS51"/>
  <c r="AR51"/>
  <c r="AP51"/>
  <c r="AM51"/>
  <c r="AI51"/>
  <c r="AH51"/>
  <c r="AG51"/>
  <c r="AE51"/>
  <c r="AD51"/>
  <c r="AB51"/>
  <c r="AA51"/>
  <c r="Z51"/>
  <c r="Y51"/>
  <c r="X51"/>
  <c r="U51"/>
  <c r="T51"/>
  <c r="S51"/>
  <c r="R51"/>
  <c r="P51"/>
  <c r="O51"/>
  <c r="N51"/>
  <c r="L51"/>
  <c r="K51"/>
  <c r="I51"/>
  <c r="H51"/>
  <c r="G51"/>
  <c r="F51"/>
  <c r="C51"/>
  <c r="W49"/>
  <c r="Q49"/>
  <c r="B49"/>
  <c r="Q48"/>
  <c r="W47"/>
  <c r="Q47"/>
  <c r="B47"/>
  <c r="W46"/>
  <c r="Q46"/>
  <c r="B46"/>
  <c r="W45"/>
  <c r="Q45"/>
  <c r="B45"/>
  <c r="W44"/>
  <c r="Q44"/>
  <c r="B44"/>
  <c r="W43"/>
  <c r="Q43"/>
  <c r="B43"/>
  <c r="W42"/>
  <c r="Q42"/>
  <c r="B42"/>
  <c r="W41"/>
  <c r="Q41"/>
  <c r="B41"/>
  <c r="W40"/>
  <c r="Q40"/>
  <c r="B40"/>
  <c r="W39"/>
  <c r="Q39"/>
  <c r="B39"/>
  <c r="W38"/>
  <c r="Q38"/>
  <c r="B38"/>
  <c r="W37"/>
  <c r="W36" s="1"/>
  <c r="Q37"/>
  <c r="B37"/>
  <c r="BE36"/>
  <c r="BD36"/>
  <c r="BC36"/>
  <c r="BB36"/>
  <c r="BA36"/>
  <c r="AT36"/>
  <c r="AS36"/>
  <c r="AR36"/>
  <c r="AQ36"/>
  <c r="AP36"/>
  <c r="AO36"/>
  <c r="AN36"/>
  <c r="AM36"/>
  <c r="AL36"/>
  <c r="AK36"/>
  <c r="AJ36"/>
  <c r="AI36"/>
  <c r="AH36"/>
  <c r="AG36"/>
  <c r="AF36"/>
  <c r="AE36"/>
  <c r="AD36"/>
  <c r="AC36"/>
  <c r="AB36"/>
  <c r="AA36"/>
  <c r="Z36"/>
  <c r="Y36"/>
  <c r="X36"/>
  <c r="V36"/>
  <c r="U36"/>
  <c r="T36"/>
  <c r="S36"/>
  <c r="R36"/>
  <c r="Q36"/>
  <c r="P36"/>
  <c r="O36"/>
  <c r="N36"/>
  <c r="M36"/>
  <c r="L36"/>
  <c r="K36"/>
  <c r="J36"/>
  <c r="I36"/>
  <c r="H36"/>
  <c r="G36"/>
  <c r="F36"/>
  <c r="E36"/>
  <c r="D36"/>
  <c r="C36"/>
  <c r="B36"/>
  <c r="W34"/>
  <c r="Q34"/>
  <c r="B34"/>
  <c r="W33"/>
  <c r="Q33"/>
  <c r="B33"/>
  <c r="W32"/>
  <c r="W17" s="1"/>
  <c r="Q32"/>
  <c r="B32"/>
  <c r="W31"/>
  <c r="Q31"/>
  <c r="B31"/>
  <c r="W30"/>
  <c r="Q30"/>
  <c r="B30"/>
  <c r="W29"/>
  <c r="Q29"/>
  <c r="B29"/>
  <c r="W28"/>
  <c r="Q28"/>
  <c r="B28"/>
  <c r="W27"/>
  <c r="Q27"/>
  <c r="B27"/>
  <c r="W26"/>
  <c r="Q26"/>
  <c r="B26"/>
  <c r="W25"/>
  <c r="Q25"/>
  <c r="B25"/>
  <c r="W24"/>
  <c r="Q24"/>
  <c r="B24"/>
  <c r="BE23"/>
  <c r="W23"/>
  <c r="Q23"/>
  <c r="B23"/>
  <c r="BE22"/>
  <c r="W22"/>
  <c r="Q22"/>
  <c r="B22"/>
  <c r="BE21"/>
  <c r="AZ21"/>
  <c r="AY21"/>
  <c r="AX21"/>
  <c r="AW21"/>
  <c r="AV21"/>
  <c r="AU21"/>
  <c r="W21"/>
  <c r="B21"/>
  <c r="BE20"/>
  <c r="BD20"/>
  <c r="AZ20"/>
  <c r="AY20"/>
  <c r="AX20"/>
  <c r="AW20"/>
  <c r="AV20"/>
  <c r="AU20"/>
  <c r="W20"/>
  <c r="Q20"/>
  <c r="B20"/>
  <c r="AZ19"/>
  <c r="AY19"/>
  <c r="AX19"/>
  <c r="AW19"/>
  <c r="AV19"/>
  <c r="AU19"/>
  <c r="W19"/>
  <c r="Q19"/>
  <c r="B19"/>
  <c r="BD17"/>
  <c r="BD12" s="1"/>
  <c r="AZ18"/>
  <c r="AZ17" s="1"/>
  <c r="AY18"/>
  <c r="AX18"/>
  <c r="AW18"/>
  <c r="AV18"/>
  <c r="AU18"/>
  <c r="AU17" s="1"/>
  <c r="W18"/>
  <c r="Q18"/>
  <c r="B18"/>
  <c r="B17" s="1"/>
  <c r="BE17"/>
  <c r="BC17"/>
  <c r="BB17"/>
  <c r="BA17"/>
  <c r="AY17"/>
  <c r="AX17"/>
  <c r="AW17"/>
  <c r="AT17"/>
  <c r="AS17"/>
  <c r="AR17"/>
  <c r="AQ17"/>
  <c r="AP17"/>
  <c r="AO17"/>
  <c r="AN17"/>
  <c r="AM17"/>
  <c r="AL17"/>
  <c r="AK17"/>
  <c r="AJ17"/>
  <c r="AI17"/>
  <c r="AH17"/>
  <c r="AG17"/>
  <c r="AF17"/>
  <c r="AE17"/>
  <c r="AD17"/>
  <c r="AC17"/>
  <c r="AB17"/>
  <c r="AA17"/>
  <c r="Z17"/>
  <c r="Y17"/>
  <c r="X17"/>
  <c r="V17"/>
  <c r="U17"/>
  <c r="T17"/>
  <c r="S17"/>
  <c r="R17"/>
  <c r="Q17"/>
  <c r="P17"/>
  <c r="O17"/>
  <c r="N17"/>
  <c r="M17"/>
  <c r="L17"/>
  <c r="K17"/>
  <c r="J17"/>
  <c r="I17"/>
  <c r="H17"/>
  <c r="G17"/>
  <c r="F17"/>
  <c r="E17"/>
  <c r="D17"/>
  <c r="C17"/>
  <c r="W14"/>
  <c r="Q14"/>
  <c r="B14"/>
  <c r="BE12"/>
  <c r="BE15" s="1"/>
  <c r="BC12"/>
  <c r="BC15" s="1"/>
  <c r="BB12"/>
  <c r="BB15" s="1"/>
  <c r="BA12"/>
  <c r="BA15" s="1"/>
  <c r="AT12"/>
  <c r="AT15" s="1"/>
  <c r="AS12"/>
  <c r="AS15" s="1"/>
  <c r="AR12"/>
  <c r="AR15" s="1"/>
  <c r="AQ12"/>
  <c r="AP12"/>
  <c r="AO12"/>
  <c r="AN12"/>
  <c r="AM12"/>
  <c r="AM15" s="1"/>
  <c r="AL12"/>
  <c r="AK12"/>
  <c r="AJ12"/>
  <c r="AI12"/>
  <c r="AH12"/>
  <c r="AH15" s="1"/>
  <c r="AG12"/>
  <c r="AF12"/>
  <c r="AE12"/>
  <c r="AE15" s="1"/>
  <c r="AD12"/>
  <c r="AD15" s="1"/>
  <c r="AC12"/>
  <c r="AB12"/>
  <c r="AB15" s="1"/>
  <c r="AA12"/>
  <c r="AA15" s="1"/>
  <c r="Z12"/>
  <c r="Z15" s="1"/>
  <c r="Y12"/>
  <c r="X12"/>
  <c r="X15" s="1"/>
  <c r="V12"/>
  <c r="U12"/>
  <c r="U15" s="1"/>
  <c r="T12"/>
  <c r="T15" s="1"/>
  <c r="S12"/>
  <c r="S15" s="1"/>
  <c r="R12"/>
  <c r="R15" s="1"/>
  <c r="P12"/>
  <c r="P15" s="1"/>
  <c r="O12"/>
  <c r="N12"/>
  <c r="N15" s="1"/>
  <c r="M12"/>
  <c r="L12"/>
  <c r="L15" s="1"/>
  <c r="K12"/>
  <c r="K15" s="1"/>
  <c r="J12"/>
  <c r="I12"/>
  <c r="I15" s="1"/>
  <c r="H12"/>
  <c r="H15" s="1"/>
  <c r="G12"/>
  <c r="G15" s="1"/>
  <c r="F12"/>
  <c r="F15" s="1"/>
  <c r="E12"/>
  <c r="D12"/>
  <c r="C12"/>
  <c r="C15" s="1"/>
  <c r="W11"/>
  <c r="Q11"/>
  <c r="B11"/>
  <c r="W10"/>
  <c r="Q10"/>
  <c r="B10"/>
  <c r="W9"/>
  <c r="Q9"/>
  <c r="B9"/>
  <c r="W8"/>
  <c r="Q8"/>
  <c r="B8"/>
  <c r="W7"/>
  <c r="Q7"/>
  <c r="B7"/>
  <c r="AZ12"/>
  <c r="AY6"/>
  <c r="AY12" s="1"/>
  <c r="AY15" s="1"/>
  <c r="AX12"/>
  <c r="AW6"/>
  <c r="AW12" s="1"/>
  <c r="AW15" s="1"/>
  <c r="AV12"/>
  <c r="AU12"/>
  <c r="W6"/>
  <c r="W12" s="1"/>
  <c r="Q12"/>
  <c r="Q15" s="1"/>
  <c r="B6"/>
  <c r="B15" i="10" l="1"/>
  <c r="L31" i="8"/>
  <c r="L12" s="1"/>
  <c r="AV17" i="6"/>
  <c r="AV15" s="1"/>
  <c r="AZ15"/>
  <c r="AX15"/>
  <c r="AU15"/>
  <c r="B89"/>
  <c r="V51"/>
  <c r="BD51"/>
  <c r="BD15" s="1"/>
  <c r="AL51"/>
  <c r="AQ51"/>
  <c r="AQ15"/>
  <c r="E51"/>
  <c r="E15" s="1"/>
  <c r="B68"/>
  <c r="AO51"/>
  <c r="AO15" s="1"/>
  <c r="AN51"/>
  <c r="AK51"/>
  <c r="AK15" s="1"/>
  <c r="AJ51"/>
  <c r="AJ15" s="1"/>
  <c r="AF51"/>
  <c r="AF15" s="1"/>
  <c r="B53"/>
  <c r="V15"/>
  <c r="AP15"/>
  <c r="AN15"/>
  <c r="AL15"/>
  <c r="AI15"/>
  <c r="AG15"/>
  <c r="AC15"/>
  <c r="Y15"/>
  <c r="W15"/>
  <c r="O15"/>
  <c r="M15"/>
  <c r="J15"/>
  <c r="D15"/>
  <c r="B12"/>
  <c r="C92" i="7"/>
  <c r="B92"/>
  <c r="C91"/>
  <c r="B91"/>
  <c r="C90"/>
  <c r="B90"/>
  <c r="C89"/>
  <c r="B89"/>
  <c r="C88"/>
  <c r="B88"/>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c r="V86"/>
  <c r="U86"/>
  <c r="T86"/>
  <c r="S86"/>
  <c r="R86"/>
  <c r="Q86"/>
  <c r="P86"/>
  <c r="O86"/>
  <c r="N86"/>
  <c r="M86"/>
  <c r="L86"/>
  <c r="K86"/>
  <c r="J86"/>
  <c r="I86"/>
  <c r="H86"/>
  <c r="G86"/>
  <c r="F86"/>
  <c r="E86"/>
  <c r="B86" s="1"/>
  <c r="D86"/>
  <c r="C86"/>
  <c r="W85"/>
  <c r="Q85"/>
  <c r="C85"/>
  <c r="B85"/>
  <c r="W84"/>
  <c r="Q84"/>
  <c r="C84"/>
  <c r="B84"/>
  <c r="W83"/>
  <c r="Q83"/>
  <c r="C83"/>
  <c r="B83"/>
  <c r="W82"/>
  <c r="Q82"/>
  <c r="C82"/>
  <c r="B82"/>
  <c r="W81"/>
  <c r="C81"/>
  <c r="B81"/>
  <c r="W80"/>
  <c r="Q80"/>
  <c r="C80"/>
  <c r="B80"/>
  <c r="W79"/>
  <c r="Q79"/>
  <c r="C79"/>
  <c r="B79"/>
  <c r="W78"/>
  <c r="Q78"/>
  <c r="C78"/>
  <c r="B78"/>
  <c r="BE77"/>
  <c r="BD77"/>
  <c r="BC77"/>
  <c r="BB77"/>
  <c r="BA77"/>
  <c r="AZ77"/>
  <c r="AY77"/>
  <c r="AX77"/>
  <c r="AW77"/>
  <c r="AV77"/>
  <c r="AU77"/>
  <c r="V77"/>
  <c r="U77"/>
  <c r="T77"/>
  <c r="S77"/>
  <c r="R77"/>
  <c r="Q77"/>
  <c r="P77"/>
  <c r="E77"/>
  <c r="B77" s="1"/>
  <c r="D77"/>
  <c r="C77"/>
  <c r="W76"/>
  <c r="Q76"/>
  <c r="C76"/>
  <c r="B76"/>
  <c r="W75"/>
  <c r="Q75"/>
  <c r="C75"/>
  <c r="B75"/>
  <c r="W74"/>
  <c r="Q74"/>
  <c r="C74"/>
  <c r="B74"/>
  <c r="W73"/>
  <c r="Q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G72"/>
  <c r="F72"/>
  <c r="E72"/>
  <c r="D72"/>
  <c r="C72"/>
  <c r="B72"/>
  <c r="W71"/>
  <c r="Q71"/>
  <c r="C71"/>
  <c r="B71"/>
  <c r="W70"/>
  <c r="C70"/>
  <c r="B70"/>
  <c r="W69"/>
  <c r="Q69"/>
  <c r="C69"/>
  <c r="B69"/>
  <c r="W68"/>
  <c r="Q68"/>
  <c r="C68"/>
  <c r="B68"/>
  <c r="BE67"/>
  <c r="BD67"/>
  <c r="BC67"/>
  <c r="BB67"/>
  <c r="BA67"/>
  <c r="AZ67"/>
  <c r="AY67"/>
  <c r="AX67"/>
  <c r="AX44" s="1"/>
  <c r="AW67"/>
  <c r="AV67"/>
  <c r="AU67"/>
  <c r="AT67"/>
  <c r="AS67"/>
  <c r="AS44" s="1"/>
  <c r="AR67"/>
  <c r="AQ67"/>
  <c r="AP67"/>
  <c r="AO67"/>
  <c r="AN67"/>
  <c r="AM67"/>
  <c r="AL67"/>
  <c r="AK67"/>
  <c r="AJ67"/>
  <c r="AI67"/>
  <c r="AH67"/>
  <c r="AG67"/>
  <c r="AF67"/>
  <c r="AE67"/>
  <c r="AE44" s="1"/>
  <c r="AD67"/>
  <c r="AC67"/>
  <c r="AC44" s="1"/>
  <c r="AB67"/>
  <c r="AA67"/>
  <c r="Z67"/>
  <c r="Y67"/>
  <c r="X67"/>
  <c r="W67"/>
  <c r="V67"/>
  <c r="U67"/>
  <c r="T67"/>
  <c r="S67"/>
  <c r="R67"/>
  <c r="Q67"/>
  <c r="P67"/>
  <c r="M67"/>
  <c r="L67"/>
  <c r="K67"/>
  <c r="J67"/>
  <c r="I67"/>
  <c r="H67"/>
  <c r="G67"/>
  <c r="F67"/>
  <c r="E67"/>
  <c r="D67"/>
  <c r="C67"/>
  <c r="W66"/>
  <c r="Q66"/>
  <c r="C66"/>
  <c r="B66"/>
  <c r="W65"/>
  <c r="Q65"/>
  <c r="C65"/>
  <c r="B65"/>
  <c r="W64"/>
  <c r="Q64"/>
  <c r="C64"/>
  <c r="B64"/>
  <c r="W63"/>
  <c r="Q63"/>
  <c r="C63"/>
  <c r="B63"/>
  <c r="W62"/>
  <c r="Q62"/>
  <c r="C62"/>
  <c r="B62"/>
  <c r="W61"/>
  <c r="Q61"/>
  <c r="C61"/>
  <c r="B61"/>
  <c r="W60"/>
  <c r="Q60"/>
  <c r="C60"/>
  <c r="B60"/>
  <c r="BE59"/>
  <c r="BD59"/>
  <c r="BC59"/>
  <c r="BB59"/>
  <c r="BA59"/>
  <c r="AZ59"/>
  <c r="AY59"/>
  <c r="AX59"/>
  <c r="AW59"/>
  <c r="AV59"/>
  <c r="AU59"/>
  <c r="AT59"/>
  <c r="AS59"/>
  <c r="AR59"/>
  <c r="AQ59"/>
  <c r="AP59"/>
  <c r="AO59"/>
  <c r="AO44" s="1"/>
  <c r="AN59"/>
  <c r="AM59"/>
  <c r="AL59"/>
  <c r="AK59"/>
  <c r="AJ59"/>
  <c r="AI59"/>
  <c r="AH59"/>
  <c r="AG59"/>
  <c r="AG44" s="1"/>
  <c r="AF59"/>
  <c r="AE59"/>
  <c r="AD59"/>
  <c r="AC59"/>
  <c r="AB59"/>
  <c r="AA59"/>
  <c r="Z59"/>
  <c r="Y59"/>
  <c r="X59"/>
  <c r="W59"/>
  <c r="V59"/>
  <c r="U59"/>
  <c r="T59"/>
  <c r="S59"/>
  <c r="R59"/>
  <c r="Q59"/>
  <c r="P59"/>
  <c r="M59"/>
  <c r="L59"/>
  <c r="K59"/>
  <c r="J59"/>
  <c r="I59"/>
  <c r="H59"/>
  <c r="G59"/>
  <c r="F59"/>
  <c r="E59"/>
  <c r="D59"/>
  <c r="C59"/>
  <c r="B59"/>
  <c r="W58"/>
  <c r="Q58"/>
  <c r="C58"/>
  <c r="B58"/>
  <c r="W57"/>
  <c r="Q57"/>
  <c r="C57"/>
  <c r="B57"/>
  <c r="W56"/>
  <c r="Q56"/>
  <c r="C56"/>
  <c r="B56"/>
  <c r="W55"/>
  <c r="Q55"/>
  <c r="C55"/>
  <c r="B55"/>
  <c r="W54"/>
  <c r="Q54"/>
  <c r="C54"/>
  <c r="B54"/>
  <c r="W53"/>
  <c r="Q53"/>
  <c r="C53"/>
  <c r="B53"/>
  <c r="W52"/>
  <c r="Q52"/>
  <c r="C52"/>
  <c r="B52"/>
  <c r="W51"/>
  <c r="Q51"/>
  <c r="C51"/>
  <c r="B51"/>
  <c r="W50"/>
  <c r="Q50"/>
  <c r="C50"/>
  <c r="B50"/>
  <c r="W49"/>
  <c r="Q49"/>
  <c r="C49"/>
  <c r="B49"/>
  <c r="W48"/>
  <c r="Q48"/>
  <c r="C48"/>
  <c r="B48"/>
  <c r="W47"/>
  <c r="Q47"/>
  <c r="C47"/>
  <c r="B47"/>
  <c r="W46"/>
  <c r="Q46"/>
  <c r="C46"/>
  <c r="B46"/>
  <c r="BE45"/>
  <c r="BD45"/>
  <c r="BC45"/>
  <c r="BB45"/>
  <c r="BA45"/>
  <c r="AZ45"/>
  <c r="AY45"/>
  <c r="AX45"/>
  <c r="AW45"/>
  <c r="AV45"/>
  <c r="AV44" s="1"/>
  <c r="AU45"/>
  <c r="AU44" s="1"/>
  <c r="AT45"/>
  <c r="AS45"/>
  <c r="AR45"/>
  <c r="AQ45"/>
  <c r="AQ44" s="1"/>
  <c r="AP45"/>
  <c r="AP44" s="1"/>
  <c r="AO45"/>
  <c r="AN45"/>
  <c r="AM45"/>
  <c r="AL45"/>
  <c r="AK45"/>
  <c r="AJ45"/>
  <c r="AI45"/>
  <c r="AH45"/>
  <c r="AG45"/>
  <c r="AF45"/>
  <c r="AE45"/>
  <c r="AD45"/>
  <c r="AC45"/>
  <c r="AB45"/>
  <c r="AA45"/>
  <c r="Z45"/>
  <c r="Y45"/>
  <c r="X45"/>
  <c r="W45"/>
  <c r="V45"/>
  <c r="V44" s="1"/>
  <c r="U45"/>
  <c r="T45"/>
  <c r="S45"/>
  <c r="R45"/>
  <c r="Q45"/>
  <c r="P45"/>
  <c r="O45"/>
  <c r="O44" s="1"/>
  <c r="M45"/>
  <c r="M44" s="1"/>
  <c r="L45"/>
  <c r="K45"/>
  <c r="J45"/>
  <c r="J44" s="1"/>
  <c r="I45"/>
  <c r="H45"/>
  <c r="G45"/>
  <c r="F45"/>
  <c r="E45"/>
  <c r="D45"/>
  <c r="C45"/>
  <c r="BE44"/>
  <c r="BC44"/>
  <c r="BB44"/>
  <c r="BA44"/>
  <c r="AZ44"/>
  <c r="AY44"/>
  <c r="AW44"/>
  <c r="AT44"/>
  <c r="AR44"/>
  <c r="AM44"/>
  <c r="AI44"/>
  <c r="AH44"/>
  <c r="AD44"/>
  <c r="AB44"/>
  <c r="AA44"/>
  <c r="Z44"/>
  <c r="Y44"/>
  <c r="X44"/>
  <c r="W44" s="1"/>
  <c r="U44"/>
  <c r="T44"/>
  <c r="S44"/>
  <c r="R44"/>
  <c r="Q44"/>
  <c r="P44"/>
  <c r="L44"/>
  <c r="K44"/>
  <c r="I44"/>
  <c r="H44"/>
  <c r="G44"/>
  <c r="F44"/>
  <c r="C44"/>
  <c r="W43"/>
  <c r="Q43"/>
  <c r="C43"/>
  <c r="B43"/>
  <c r="W42"/>
  <c r="Q42"/>
  <c r="C42"/>
  <c r="B42"/>
  <c r="W41"/>
  <c r="Q41"/>
  <c r="C41"/>
  <c r="B41"/>
  <c r="W40"/>
  <c r="Q40"/>
  <c r="C40"/>
  <c r="B40"/>
  <c r="W39"/>
  <c r="Q39"/>
  <c r="C39"/>
  <c r="B39"/>
  <c r="W38"/>
  <c r="Q38"/>
  <c r="C38"/>
  <c r="B38"/>
  <c r="W37"/>
  <c r="Q37"/>
  <c r="C37"/>
  <c r="B37"/>
  <c r="W36"/>
  <c r="Q36"/>
  <c r="C36"/>
  <c r="B36"/>
  <c r="W35"/>
  <c r="Q35"/>
  <c r="C35"/>
  <c r="B35"/>
  <c r="W34"/>
  <c r="Q34"/>
  <c r="C34"/>
  <c r="B34"/>
  <c r="W33"/>
  <c r="Q33"/>
  <c r="C33"/>
  <c r="B33"/>
  <c r="W32"/>
  <c r="Q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G31"/>
  <c r="F31"/>
  <c r="E31"/>
  <c r="D31"/>
  <c r="C31"/>
  <c r="B31"/>
  <c r="W30"/>
  <c r="Q30"/>
  <c r="C30"/>
  <c r="B30"/>
  <c r="W29"/>
  <c r="Q29"/>
  <c r="C29"/>
  <c r="B29"/>
  <c r="W28"/>
  <c r="Q28"/>
  <c r="C28"/>
  <c r="B28"/>
  <c r="W27"/>
  <c r="Q27"/>
  <c r="C27"/>
  <c r="B27"/>
  <c r="W26"/>
  <c r="Q26"/>
  <c r="C26"/>
  <c r="B26"/>
  <c r="W25"/>
  <c r="Q25"/>
  <c r="C25"/>
  <c r="B25"/>
  <c r="W24"/>
  <c r="Q24"/>
  <c r="C24"/>
  <c r="B24"/>
  <c r="W23"/>
  <c r="Q23"/>
  <c r="C23"/>
  <c r="B23"/>
  <c r="W22"/>
  <c r="Q22"/>
  <c r="C22"/>
  <c r="B22"/>
  <c r="W21"/>
  <c r="Q21"/>
  <c r="C21"/>
  <c r="B21"/>
  <c r="W20"/>
  <c r="Q20"/>
  <c r="C20"/>
  <c r="B20"/>
  <c r="W19"/>
  <c r="Q19"/>
  <c r="C19"/>
  <c r="B19"/>
  <c r="W18"/>
  <c r="Q18"/>
  <c r="C18"/>
  <c r="B18"/>
  <c r="W17"/>
  <c r="C17"/>
  <c r="B17"/>
  <c r="W16"/>
  <c r="Q16"/>
  <c r="C16"/>
  <c r="B16"/>
  <c r="W15"/>
  <c r="Q15"/>
  <c r="C15"/>
  <c r="B15"/>
  <c r="W14"/>
  <c r="Q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C13"/>
  <c r="W11"/>
  <c r="C11"/>
  <c r="B11"/>
  <c r="BE10"/>
  <c r="BE12" s="1"/>
  <c r="BD10"/>
  <c r="BC10"/>
  <c r="BC12" s="1"/>
  <c r="BB10"/>
  <c r="BB12" s="1"/>
  <c r="BA10"/>
  <c r="BA12" s="1"/>
  <c r="AZ10"/>
  <c r="AY10"/>
  <c r="AY12" s="1"/>
  <c r="AX10"/>
  <c r="AW10"/>
  <c r="AW12" s="1"/>
  <c r="AV10"/>
  <c r="AU10"/>
  <c r="AT10"/>
  <c r="AT12" s="1"/>
  <c r="AS10"/>
  <c r="AR10"/>
  <c r="AR12" s="1"/>
  <c r="AQ10"/>
  <c r="AP10"/>
  <c r="AO10"/>
  <c r="AN10"/>
  <c r="AM10"/>
  <c r="AM12" s="1"/>
  <c r="AL10"/>
  <c r="AK10"/>
  <c r="AJ10"/>
  <c r="AI10"/>
  <c r="AI12" s="1"/>
  <c r="AH10"/>
  <c r="AH12" s="1"/>
  <c r="AG10"/>
  <c r="AF10"/>
  <c r="AE10"/>
  <c r="AD10"/>
  <c r="AD12" s="1"/>
  <c r="AC10"/>
  <c r="AB10"/>
  <c r="AA10"/>
  <c r="AA12" s="1"/>
  <c r="Z10"/>
  <c r="Z12" s="1"/>
  <c r="Y10"/>
  <c r="X10"/>
  <c r="V10"/>
  <c r="U10"/>
  <c r="U12" s="1"/>
  <c r="T10"/>
  <c r="T12" s="1"/>
  <c r="S10"/>
  <c r="S12" s="1"/>
  <c r="R10"/>
  <c r="R12" s="1"/>
  <c r="P10"/>
  <c r="P12" s="1"/>
  <c r="O10"/>
  <c r="M10"/>
  <c r="L10"/>
  <c r="L12" s="1"/>
  <c r="K10"/>
  <c r="K12" s="1"/>
  <c r="J10"/>
  <c r="I10"/>
  <c r="I12" s="1"/>
  <c r="H10"/>
  <c r="H12" s="1"/>
  <c r="G10"/>
  <c r="G12" s="1"/>
  <c r="F10"/>
  <c r="F12" s="1"/>
  <c r="E10"/>
  <c r="D10"/>
  <c r="C10"/>
  <c r="W9"/>
  <c r="Q9"/>
  <c r="C9"/>
  <c r="B9"/>
  <c r="W8"/>
  <c r="Q8"/>
  <c r="C8"/>
  <c r="B8"/>
  <c r="W7"/>
  <c r="Q7"/>
  <c r="C7"/>
  <c r="B7"/>
  <c r="W6"/>
  <c r="Q6"/>
  <c r="C6"/>
  <c r="B6"/>
  <c r="W5"/>
  <c r="Q5"/>
  <c r="C5"/>
  <c r="B5"/>
  <c r="W4"/>
  <c r="Q10"/>
  <c r="C4"/>
  <c r="B4"/>
  <c r="B51" i="6" l="1"/>
  <c r="B15"/>
  <c r="AS12" i="7"/>
  <c r="AX12"/>
  <c r="AK44"/>
  <c r="AJ44"/>
  <c r="AE12"/>
  <c r="AC12"/>
  <c r="B67"/>
  <c r="BD44"/>
  <c r="BD12" s="1"/>
  <c r="AZ12"/>
  <c r="AN44"/>
  <c r="AN12" s="1"/>
  <c r="E44"/>
  <c r="E12" s="1"/>
  <c r="AL44"/>
  <c r="AL12" s="1"/>
  <c r="AK12"/>
  <c r="AF44"/>
  <c r="AF12" s="1"/>
  <c r="AG12"/>
  <c r="AV12"/>
  <c r="AU12"/>
  <c r="AP12"/>
  <c r="AQ12"/>
  <c r="AO12"/>
  <c r="AJ12"/>
  <c r="M12"/>
  <c r="B45"/>
  <c r="D44"/>
  <c r="V12"/>
  <c r="AB12"/>
  <c r="Y12"/>
  <c r="W13"/>
  <c r="X12"/>
  <c r="J12"/>
  <c r="D12"/>
  <c r="B13"/>
  <c r="Q12"/>
  <c r="B10"/>
  <c r="W12"/>
  <c r="W10"/>
  <c r="C12"/>
  <c r="B44" l="1"/>
  <c r="B12"/>
  <c r="Q92" i="5"/>
  <c r="C92"/>
  <c r="B92"/>
  <c r="Q91"/>
  <c r="C91"/>
  <c r="B91"/>
  <c r="Q90"/>
  <c r="C90"/>
  <c r="B90"/>
  <c r="Q89"/>
  <c r="C89"/>
  <c r="B89"/>
  <c r="Q88"/>
  <c r="C88"/>
  <c r="B88"/>
  <c r="Q87"/>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c r="V86"/>
  <c r="U86"/>
  <c r="T86"/>
  <c r="S86"/>
  <c r="R86"/>
  <c r="Q86"/>
  <c r="P86"/>
  <c r="O86"/>
  <c r="N86"/>
  <c r="M86"/>
  <c r="L86"/>
  <c r="K86"/>
  <c r="J86"/>
  <c r="I86"/>
  <c r="H86"/>
  <c r="G86"/>
  <c r="F86"/>
  <c r="E86"/>
  <c r="B86" s="1"/>
  <c r="D86"/>
  <c r="C86"/>
  <c r="W85"/>
  <c r="Q85"/>
  <c r="C85"/>
  <c r="B85"/>
  <c r="W84"/>
  <c r="Q84"/>
  <c r="C84"/>
  <c r="B84"/>
  <c r="W83"/>
  <c r="Q83"/>
  <c r="C83"/>
  <c r="B83"/>
  <c r="W82"/>
  <c r="Q82"/>
  <c r="C82"/>
  <c r="B82"/>
  <c r="W81"/>
  <c r="C81"/>
  <c r="B81"/>
  <c r="W80"/>
  <c r="Q80"/>
  <c r="C80"/>
  <c r="B80"/>
  <c r="W79"/>
  <c r="Q79"/>
  <c r="C79"/>
  <c r="B79"/>
  <c r="W78"/>
  <c r="Q78"/>
  <c r="C78"/>
  <c r="B78"/>
  <c r="BE77"/>
  <c r="BD77"/>
  <c r="BC77"/>
  <c r="BB77"/>
  <c r="BA77"/>
  <c r="AZ77"/>
  <c r="AY77"/>
  <c r="AX77"/>
  <c r="AW77"/>
  <c r="AV77"/>
  <c r="AU77"/>
  <c r="V77"/>
  <c r="U77"/>
  <c r="T77"/>
  <c r="S77"/>
  <c r="R77"/>
  <c r="Q77"/>
  <c r="P77"/>
  <c r="E77"/>
  <c r="B77" s="1"/>
  <c r="D77"/>
  <c r="C77"/>
  <c r="W76"/>
  <c r="Q76"/>
  <c r="C76"/>
  <c r="B76"/>
  <c r="W75"/>
  <c r="Q75"/>
  <c r="C75"/>
  <c r="B75"/>
  <c r="W74"/>
  <c r="Q74"/>
  <c r="C74"/>
  <c r="B74"/>
  <c r="W73"/>
  <c r="Q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c r="V72"/>
  <c r="U72"/>
  <c r="T72"/>
  <c r="S72"/>
  <c r="R72"/>
  <c r="Q72"/>
  <c r="P72"/>
  <c r="O72"/>
  <c r="N72"/>
  <c r="M72"/>
  <c r="L72"/>
  <c r="K72"/>
  <c r="J72"/>
  <c r="I72"/>
  <c r="H72"/>
  <c r="G72"/>
  <c r="F72"/>
  <c r="E72"/>
  <c r="B72" s="1"/>
  <c r="D72"/>
  <c r="C72"/>
  <c r="W71"/>
  <c r="Q71"/>
  <c r="C71"/>
  <c r="B71"/>
  <c r="W70"/>
  <c r="C70"/>
  <c r="B70"/>
  <c r="W69"/>
  <c r="Q69"/>
  <c r="C69"/>
  <c r="B69"/>
  <c r="W68"/>
  <c r="Q68"/>
  <c r="C68"/>
  <c r="B68"/>
  <c r="BE67"/>
  <c r="BD67"/>
  <c r="BC67"/>
  <c r="BB67"/>
  <c r="BA67"/>
  <c r="AZ67"/>
  <c r="AY67"/>
  <c r="AX67"/>
  <c r="AW67"/>
  <c r="AV67"/>
  <c r="AU67"/>
  <c r="AT67"/>
  <c r="AT44" s="1"/>
  <c r="AS67"/>
  <c r="AR67"/>
  <c r="AQ67"/>
  <c r="AP67"/>
  <c r="AP44" s="1"/>
  <c r="AO67"/>
  <c r="AN67"/>
  <c r="AM67"/>
  <c r="AL67"/>
  <c r="AK67"/>
  <c r="AJ67"/>
  <c r="AI67"/>
  <c r="AH67"/>
  <c r="AG67"/>
  <c r="AF67"/>
  <c r="AE67"/>
  <c r="AD67"/>
  <c r="AC67"/>
  <c r="AB67"/>
  <c r="AA67"/>
  <c r="Z67"/>
  <c r="Y67"/>
  <c r="X67"/>
  <c r="W67"/>
  <c r="V67"/>
  <c r="U67"/>
  <c r="T67"/>
  <c r="S67"/>
  <c r="R67"/>
  <c r="Q67"/>
  <c r="P67"/>
  <c r="M67"/>
  <c r="L67"/>
  <c r="K67"/>
  <c r="J67"/>
  <c r="I67"/>
  <c r="H67"/>
  <c r="G67"/>
  <c r="F67"/>
  <c r="E67"/>
  <c r="D67"/>
  <c r="C67"/>
  <c r="W66"/>
  <c r="Q66"/>
  <c r="C66"/>
  <c r="B66"/>
  <c r="W65"/>
  <c r="Q65"/>
  <c r="C65"/>
  <c r="B65"/>
  <c r="W64"/>
  <c r="Q64"/>
  <c r="C64"/>
  <c r="B64"/>
  <c r="W63"/>
  <c r="Q63"/>
  <c r="C63"/>
  <c r="B63"/>
  <c r="W62"/>
  <c r="Q62"/>
  <c r="C62"/>
  <c r="B62"/>
  <c r="W61"/>
  <c r="Q61"/>
  <c r="C61"/>
  <c r="B61"/>
  <c r="W60"/>
  <c r="Q60"/>
  <c r="C60"/>
  <c r="B60"/>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M59"/>
  <c r="L59"/>
  <c r="K59"/>
  <c r="J59"/>
  <c r="I59"/>
  <c r="H59"/>
  <c r="G59"/>
  <c r="F59"/>
  <c r="E59"/>
  <c r="B59" s="1"/>
  <c r="D59"/>
  <c r="C59"/>
  <c r="W58"/>
  <c r="Q58"/>
  <c r="C58"/>
  <c r="B58"/>
  <c r="W57"/>
  <c r="Q57"/>
  <c r="C57"/>
  <c r="B57"/>
  <c r="W56"/>
  <c r="Q56"/>
  <c r="C56"/>
  <c r="B56"/>
  <c r="W55"/>
  <c r="Q55"/>
  <c r="C55"/>
  <c r="B55"/>
  <c r="W54"/>
  <c r="Q54"/>
  <c r="C54"/>
  <c r="B54"/>
  <c r="W53"/>
  <c r="Q53"/>
  <c r="C53"/>
  <c r="B53"/>
  <c r="W52"/>
  <c r="Q52"/>
  <c r="C52"/>
  <c r="B52"/>
  <c r="W51"/>
  <c r="Q51"/>
  <c r="C51"/>
  <c r="B51"/>
  <c r="W50"/>
  <c r="Q50"/>
  <c r="C50"/>
  <c r="B50"/>
  <c r="W49"/>
  <c r="Q49"/>
  <c r="C49"/>
  <c r="B49"/>
  <c r="W48"/>
  <c r="Q48"/>
  <c r="C48"/>
  <c r="B48"/>
  <c r="W47"/>
  <c r="Q47"/>
  <c r="C47"/>
  <c r="B47"/>
  <c r="W46"/>
  <c r="Q46"/>
  <c r="C46"/>
  <c r="B46"/>
  <c r="BE45"/>
  <c r="BE44" s="1"/>
  <c r="BE12" s="1"/>
  <c r="BD45"/>
  <c r="BC45"/>
  <c r="BC44" s="1"/>
  <c r="BC12" s="1"/>
  <c r="BB45"/>
  <c r="BA45"/>
  <c r="BA44" s="1"/>
  <c r="BA12" s="1"/>
  <c r="AZ45"/>
  <c r="AY45"/>
  <c r="AY44" s="1"/>
  <c r="AY12" s="1"/>
  <c r="AX45"/>
  <c r="AW45"/>
  <c r="AW44" s="1"/>
  <c r="AW12" s="1"/>
  <c r="AV45"/>
  <c r="AV44" s="1"/>
  <c r="AU45"/>
  <c r="AU44" s="1"/>
  <c r="AT45"/>
  <c r="AS45"/>
  <c r="AS44" s="1"/>
  <c r="AR45"/>
  <c r="AQ45"/>
  <c r="AP45"/>
  <c r="AO45"/>
  <c r="AN45"/>
  <c r="AM45"/>
  <c r="AM44" s="1"/>
  <c r="AM12" s="1"/>
  <c r="AL45"/>
  <c r="AK45"/>
  <c r="AJ45"/>
  <c r="AI45"/>
  <c r="AH45"/>
  <c r="AG45"/>
  <c r="AF45"/>
  <c r="AE45"/>
  <c r="AD45"/>
  <c r="AC45"/>
  <c r="AC44" s="1"/>
  <c r="AC12" s="1"/>
  <c r="AB45"/>
  <c r="AA45"/>
  <c r="AA44" s="1"/>
  <c r="AA12" s="1"/>
  <c r="Z45"/>
  <c r="Y45"/>
  <c r="Y44" s="1"/>
  <c r="X45"/>
  <c r="W45"/>
  <c r="V45"/>
  <c r="U45"/>
  <c r="U44" s="1"/>
  <c r="U12" s="1"/>
  <c r="T45"/>
  <c r="S45"/>
  <c r="S44" s="1"/>
  <c r="S12" s="1"/>
  <c r="R45"/>
  <c r="Q45"/>
  <c r="Q44" s="1"/>
  <c r="P45"/>
  <c r="O45"/>
  <c r="O44" s="1"/>
  <c r="M45"/>
  <c r="M44" s="1"/>
  <c r="L45"/>
  <c r="L44" s="1"/>
  <c r="K45"/>
  <c r="J45"/>
  <c r="J44" s="1"/>
  <c r="I45"/>
  <c r="H45"/>
  <c r="C45" s="1"/>
  <c r="G45"/>
  <c r="F45"/>
  <c r="F44" s="1"/>
  <c r="E45"/>
  <c r="D45"/>
  <c r="BB44"/>
  <c r="AZ44"/>
  <c r="AX44"/>
  <c r="AR44"/>
  <c r="AH44"/>
  <c r="AD44"/>
  <c r="AB44"/>
  <c r="Z44"/>
  <c r="X44"/>
  <c r="W44" s="1"/>
  <c r="T44"/>
  <c r="R44"/>
  <c r="P44"/>
  <c r="K44"/>
  <c r="I44"/>
  <c r="G44"/>
  <c r="E44"/>
  <c r="W43"/>
  <c r="Q43"/>
  <c r="C43"/>
  <c r="B43"/>
  <c r="W42"/>
  <c r="Q42"/>
  <c r="C42"/>
  <c r="B42"/>
  <c r="W41"/>
  <c r="Q41"/>
  <c r="C41"/>
  <c r="B41"/>
  <c r="W40"/>
  <c r="Q40"/>
  <c r="C40"/>
  <c r="B40"/>
  <c r="W39"/>
  <c r="Q39"/>
  <c r="C39"/>
  <c r="B39"/>
  <c r="W38"/>
  <c r="Q38"/>
  <c r="C38"/>
  <c r="B38"/>
  <c r="W37"/>
  <c r="Q37"/>
  <c r="C37"/>
  <c r="B37"/>
  <c r="W36"/>
  <c r="Q36"/>
  <c r="C36"/>
  <c r="B36"/>
  <c r="W35"/>
  <c r="Q35"/>
  <c r="C35"/>
  <c r="B35"/>
  <c r="W34"/>
  <c r="Q34"/>
  <c r="C34"/>
  <c r="B34"/>
  <c r="W33"/>
  <c r="Q33"/>
  <c r="C33"/>
  <c r="B33"/>
  <c r="W32"/>
  <c r="Q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c r="V31"/>
  <c r="U31"/>
  <c r="T31"/>
  <c r="S31"/>
  <c r="R31"/>
  <c r="Q31"/>
  <c r="P31"/>
  <c r="M31"/>
  <c r="L31"/>
  <c r="K31"/>
  <c r="J31"/>
  <c r="I31"/>
  <c r="H31"/>
  <c r="G31"/>
  <c r="F31"/>
  <c r="E31"/>
  <c r="B31" s="1"/>
  <c r="D31"/>
  <c r="C31"/>
  <c r="W30"/>
  <c r="Q30"/>
  <c r="C30"/>
  <c r="B30"/>
  <c r="W29"/>
  <c r="Q29"/>
  <c r="C29"/>
  <c r="B29"/>
  <c r="W28"/>
  <c r="Q28"/>
  <c r="C28"/>
  <c r="B28"/>
  <c r="W27"/>
  <c r="Q27"/>
  <c r="C27"/>
  <c r="B27"/>
  <c r="W26"/>
  <c r="Q26"/>
  <c r="C26"/>
  <c r="B26"/>
  <c r="W25"/>
  <c r="Q25"/>
  <c r="C25"/>
  <c r="B25"/>
  <c r="W24"/>
  <c r="Q24"/>
  <c r="C24"/>
  <c r="B24"/>
  <c r="W23"/>
  <c r="Q23"/>
  <c r="C23"/>
  <c r="B23"/>
  <c r="W22"/>
  <c r="Q22"/>
  <c r="C22"/>
  <c r="B22"/>
  <c r="W21"/>
  <c r="Q21"/>
  <c r="C21"/>
  <c r="B21"/>
  <c r="W20"/>
  <c r="Q20"/>
  <c r="C20"/>
  <c r="B20"/>
  <c r="W19"/>
  <c r="Q19"/>
  <c r="C19"/>
  <c r="B19"/>
  <c r="W18"/>
  <c r="Q18"/>
  <c r="C18"/>
  <c r="B18"/>
  <c r="W17"/>
  <c r="C17"/>
  <c r="B17"/>
  <c r="W16"/>
  <c r="Q16"/>
  <c r="C16"/>
  <c r="B16"/>
  <c r="W15"/>
  <c r="Q15"/>
  <c r="C15"/>
  <c r="B15"/>
  <c r="W14"/>
  <c r="Q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C13"/>
  <c r="W11"/>
  <c r="C11"/>
  <c r="B11"/>
  <c r="BE10"/>
  <c r="BD10"/>
  <c r="BC10"/>
  <c r="BB10"/>
  <c r="BB12" s="1"/>
  <c r="BA10"/>
  <c r="AZ10"/>
  <c r="AZ12" s="1"/>
  <c r="AY10"/>
  <c r="AX10"/>
  <c r="AW10"/>
  <c r="AV10"/>
  <c r="AU10"/>
  <c r="AT10"/>
  <c r="AS10"/>
  <c r="AR10"/>
  <c r="AR12" s="1"/>
  <c r="AQ10"/>
  <c r="AP10"/>
  <c r="AO10"/>
  <c r="AN10"/>
  <c r="AM10"/>
  <c r="AL10"/>
  <c r="AK10"/>
  <c r="AJ10"/>
  <c r="AI10"/>
  <c r="AH10"/>
  <c r="AH12" s="1"/>
  <c r="AG10"/>
  <c r="AF10"/>
  <c r="AE10"/>
  <c r="AD10"/>
  <c r="AD12" s="1"/>
  <c r="AC10"/>
  <c r="AB10"/>
  <c r="AA10"/>
  <c r="Z10"/>
  <c r="Z12" s="1"/>
  <c r="Y10"/>
  <c r="X10"/>
  <c r="X12" s="1"/>
  <c r="V10"/>
  <c r="U10"/>
  <c r="T10"/>
  <c r="T12" s="1"/>
  <c r="S10"/>
  <c r="R10"/>
  <c r="R12" s="1"/>
  <c r="P10"/>
  <c r="P12" s="1"/>
  <c r="O10"/>
  <c r="M10"/>
  <c r="L10"/>
  <c r="K10"/>
  <c r="K12" s="1"/>
  <c r="J10"/>
  <c r="I10"/>
  <c r="I12" s="1"/>
  <c r="H10"/>
  <c r="G10"/>
  <c r="G12" s="1"/>
  <c r="F10"/>
  <c r="E10"/>
  <c r="D10"/>
  <c r="C10"/>
  <c r="W9"/>
  <c r="Q9"/>
  <c r="C9"/>
  <c r="B9"/>
  <c r="W8"/>
  <c r="Q8"/>
  <c r="C8"/>
  <c r="B8"/>
  <c r="W7"/>
  <c r="Q7"/>
  <c r="C7"/>
  <c r="B7"/>
  <c r="W6"/>
  <c r="Q6"/>
  <c r="C6"/>
  <c r="B6"/>
  <c r="W5"/>
  <c r="Q5"/>
  <c r="C5"/>
  <c r="B5"/>
  <c r="W4"/>
  <c r="Q10"/>
  <c r="C4"/>
  <c r="B4"/>
  <c r="BD44" l="1"/>
  <c r="BD12" s="1"/>
  <c r="AX12"/>
  <c r="AV12"/>
  <c r="AU12"/>
  <c r="AT12"/>
  <c r="AS12"/>
  <c r="AQ44"/>
  <c r="AQ12"/>
  <c r="AP12"/>
  <c r="AO44"/>
  <c r="AO12"/>
  <c r="AN44"/>
  <c r="AN12" s="1"/>
  <c r="AL44"/>
  <c r="AL12" s="1"/>
  <c r="AK44"/>
  <c r="AK12"/>
  <c r="AJ44"/>
  <c r="AJ12" s="1"/>
  <c r="AI44"/>
  <c r="AI12"/>
  <c r="AG44"/>
  <c r="AG12"/>
  <c r="AF44"/>
  <c r="AF12" s="1"/>
  <c r="AE44"/>
  <c r="AE12" s="1"/>
  <c r="AB12"/>
  <c r="W13"/>
  <c r="Y12"/>
  <c r="V44"/>
  <c r="V12"/>
  <c r="Q12"/>
  <c r="M12"/>
  <c r="D44"/>
  <c r="B44" s="1"/>
  <c r="B67"/>
  <c r="B45"/>
  <c r="B13"/>
  <c r="B10"/>
  <c r="D12"/>
  <c r="F12"/>
  <c r="H12"/>
  <c r="C12" s="1"/>
  <c r="J12"/>
  <c r="L12"/>
  <c r="E12"/>
  <c r="W10"/>
  <c r="H44"/>
  <c r="C44" s="1"/>
  <c r="W12" l="1"/>
  <c r="B12"/>
</calcChain>
</file>

<file path=xl/comments1.xml><?xml version="1.0" encoding="utf-8"?>
<comments xmlns="http://schemas.openxmlformats.org/spreadsheetml/2006/main">
  <authors>
    <author>Ramaano.Nembahe</author>
    <author>johanvw</author>
    <author>allen</author>
  </authors>
  <commentList>
    <comment ref="D4" authorId="0">
      <text>
        <r>
          <rPr>
            <b/>
            <sz val="8"/>
            <color indexed="81"/>
            <rFont val="Tahoma"/>
            <charset val="1"/>
          </rPr>
          <t>DME:This is only the Anthreacite figure. DMR Mineral Economics.</t>
        </r>
      </text>
    </comment>
    <comment ref="O4" authorId="0">
      <text>
        <r>
          <rPr>
            <b/>
            <sz val="8"/>
            <color indexed="81"/>
            <rFont val="Tahoma"/>
            <charset val="1"/>
          </rPr>
          <t xml:space="preserve">This is a2006 figure
</t>
        </r>
      </text>
    </comment>
    <comment ref="V4" authorId="0">
      <text>
        <r>
          <rPr>
            <b/>
            <sz val="8"/>
            <color indexed="81"/>
            <rFont val="Tahoma"/>
            <charset val="1"/>
          </rPr>
          <t>Ramaano.Nembahe:</t>
        </r>
        <r>
          <rPr>
            <sz val="8"/>
            <color indexed="81"/>
            <rFont val="Tahoma"/>
            <charset val="1"/>
          </rPr>
          <t xml:space="preserve">
</t>
        </r>
      </text>
    </comment>
    <comment ref="Y4" authorId="0">
      <text>
        <r>
          <rPr>
            <b/>
            <sz val="8"/>
            <color indexed="81"/>
            <rFont val="Tahoma"/>
            <charset val="1"/>
          </rPr>
          <t xml:space="preserve">Source: Mineral Resources
Natural Gas Condensate
</t>
        </r>
      </text>
    </comment>
    <comment ref="AE4" authorId="0">
      <text>
        <r>
          <rPr>
            <b/>
            <sz val="8"/>
            <color indexed="81"/>
            <rFont val="Tahoma"/>
            <charset val="1"/>
          </rPr>
          <t xml:space="preserve">Assuning that Indigenous Produstion is Production therefore: Production = Final Consumption - Exports - Imports
</t>
        </r>
      </text>
    </comment>
    <comment ref="AF4" authorId="0">
      <text>
        <r>
          <rPr>
            <b/>
            <sz val="8"/>
            <color indexed="81"/>
            <rFont val="Tahoma"/>
            <charset val="1"/>
          </rPr>
          <t xml:space="preserve">Assuning that Indigenous Produstion is Production therefore: Production = Final Consumption - Exports - Imports
</t>
        </r>
      </text>
    </comment>
    <comment ref="AG4" authorId="0">
      <text>
        <r>
          <rPr>
            <b/>
            <sz val="8"/>
            <color indexed="81"/>
            <rFont val="Tahoma"/>
            <charset val="1"/>
          </rPr>
          <t xml:space="preserve">Assuning that Indigenous Produstion is Production therefore: Production = Final Consumption - Exports - Imports. N.B. Value has been changed to positive sign as we can not produce a negative value to supply.
</t>
        </r>
      </text>
    </comment>
    <comment ref="AI4" authorId="0">
      <text>
        <r>
          <rPr>
            <b/>
            <sz val="8"/>
            <color indexed="81"/>
            <rFont val="Tahoma"/>
            <charset val="1"/>
          </rPr>
          <t xml:space="preserve">Assuning that Indigenous Produstion is Production therefore: Production = Final Consumption - Exports - Imports
</t>
        </r>
      </text>
    </comment>
    <comment ref="AJ4" authorId="0">
      <text>
        <r>
          <rPr>
            <b/>
            <sz val="8"/>
            <color indexed="81"/>
            <rFont val="Tahoma"/>
            <charset val="1"/>
          </rPr>
          <t xml:space="preserve">Assuning that Indigenous Produstion is Production therefore: Production = Final Consumption - Exports - Imports
</t>
        </r>
      </text>
    </comment>
    <comment ref="AK4" authorId="0">
      <text>
        <r>
          <rPr>
            <b/>
            <sz val="8"/>
            <color indexed="81"/>
            <rFont val="Tahoma"/>
            <charset val="1"/>
          </rPr>
          <t xml:space="preserve">Assuning that Indigenous Produstion is Production therefore: Production = Final Consumption - Exports - Imports
</t>
        </r>
      </text>
    </comment>
    <comment ref="AL4" authorId="0">
      <text>
        <r>
          <rPr>
            <b/>
            <sz val="8"/>
            <color indexed="81"/>
            <rFont val="Tahoma"/>
            <charset val="1"/>
          </rPr>
          <t xml:space="preserve">Assuning that Indigenous Produstion is Production therefore: Production = Final Consumption - Exports - Imports
</t>
        </r>
      </text>
    </comment>
    <comment ref="AN4" authorId="0">
      <text>
        <r>
          <rPr>
            <b/>
            <sz val="8"/>
            <color indexed="81"/>
            <rFont val="Tahoma"/>
            <charset val="1"/>
          </rPr>
          <t xml:space="preserve">Assuning that Indigenous Produstion is Production therefore: Production = Final Consumption - Exports - Imports
</t>
        </r>
      </text>
    </comment>
    <comment ref="AO4" authorId="0">
      <text>
        <r>
          <rPr>
            <b/>
            <sz val="8"/>
            <color indexed="81"/>
            <rFont val="Tahoma"/>
            <charset val="1"/>
          </rPr>
          <t xml:space="preserve">Assuning that Indigenous Produstion is Production therefore: Production = Final Consumption - Exports - Imports
</t>
        </r>
      </text>
    </comment>
    <comment ref="AP4" authorId="0">
      <text>
        <r>
          <rPr>
            <b/>
            <sz val="8"/>
            <color indexed="81"/>
            <rFont val="Tahoma"/>
            <charset val="1"/>
          </rPr>
          <t xml:space="preserve">Assuning that Indigenous Produstion is Production therefore: Production = Final Consumption - Exports - Imports
</t>
        </r>
      </text>
    </comment>
    <comment ref="AQ4" authorId="0">
      <text>
        <r>
          <rPr>
            <b/>
            <sz val="8"/>
            <color indexed="81"/>
            <rFont val="Tahoma"/>
            <charset val="1"/>
          </rPr>
          <t xml:space="preserve">Assuning that Indigenous Produstion is Production therefore: Production = Final Consumption - Exports - Imports
</t>
        </r>
      </text>
    </comment>
    <comment ref="AT4" authorId="0">
      <text>
        <r>
          <rPr>
            <b/>
            <sz val="8"/>
            <color indexed="81"/>
            <rFont val="Tahoma"/>
            <charset val="1"/>
          </rPr>
          <t xml:space="preserve">Assuning that Indigenous Produstion is Production therefore: Production = Final Consumption - Exports - Imports
</t>
        </r>
      </text>
    </comment>
    <comment ref="AU4" authorId="0">
      <text>
        <r>
          <rPr>
            <b/>
            <sz val="8"/>
            <color indexed="81"/>
            <rFont val="Tahoma"/>
            <charset val="1"/>
          </rPr>
          <t>johanvw:
Assumption : efficiency = 33%</t>
        </r>
      </text>
    </comment>
    <comment ref="AX4" authorId="0">
      <text>
        <r>
          <rPr>
            <b/>
            <sz val="8"/>
            <color indexed="81"/>
            <rFont val="Tahoma"/>
            <charset val="1"/>
          </rPr>
          <t xml:space="preserve">
Values from Ren En 2003 Annual Potential Production (from Caberee reports)</t>
        </r>
      </text>
    </comment>
    <comment ref="AZ4" authorId="0">
      <text>
        <r>
          <rPr>
            <b/>
            <sz val="8"/>
            <color indexed="81"/>
            <rFont val="Tahoma"/>
            <charset val="1"/>
          </rPr>
          <t xml:space="preserve">
Values from Ren En 2003 Annual Potential Production from Caberee reports)
Assumption: Efficiency = 100%</t>
        </r>
      </text>
    </comment>
    <comment ref="M5" authorId="0">
      <text>
        <r>
          <rPr>
            <b/>
            <sz val="8"/>
            <color indexed="81"/>
            <rFont val="Tahoma"/>
            <charset val="1"/>
          </rPr>
          <t>Email from Sasol: 26/09/2010
This is Methane rich gas figure.</t>
        </r>
      </text>
    </comment>
    <comment ref="V5" authorId="0">
      <text>
        <r>
          <rPr>
            <b/>
            <sz val="8"/>
            <color indexed="81"/>
            <rFont val="Tahoma"/>
            <charset val="1"/>
          </rPr>
          <t>Ramaano.Nembahe:</t>
        </r>
        <r>
          <rPr>
            <sz val="8"/>
            <color indexed="81"/>
            <rFont val="Tahoma"/>
            <charset val="1"/>
          </rPr>
          <t xml:space="preserve">
</t>
        </r>
      </text>
    </comment>
    <comment ref="AB5" authorId="0">
      <text>
        <r>
          <rPr>
            <b/>
            <sz val="8"/>
            <color indexed="81"/>
            <rFont val="Tahoma"/>
            <charset val="1"/>
          </rPr>
          <t xml:space="preserve">Total of Sinfuel Energy Balance and the source is Sasol
</t>
        </r>
      </text>
    </comment>
    <comment ref="AE6" authorId="0">
      <text>
        <r>
          <rPr>
            <b/>
            <sz val="8"/>
            <color indexed="81"/>
            <rFont val="Tahoma"/>
            <charset val="1"/>
          </rPr>
          <t xml:space="preserve">Source: SARS
LPG = 27111200 + 27111320
</t>
        </r>
      </text>
    </comment>
    <comment ref="AF6" authorId="0">
      <text>
        <r>
          <rPr>
            <b/>
            <sz val="8"/>
            <color indexed="81"/>
            <rFont val="Tahoma"/>
            <charset val="1"/>
          </rPr>
          <t xml:space="preserve">Source: SARS
MotorGas/Petrol = 27101102 + 27100005 + 271000012 + 27100003 + 27101105 + 27101103
</t>
        </r>
      </text>
    </comment>
    <comment ref="AG6" authorId="0">
      <text>
        <r>
          <rPr>
            <b/>
            <sz val="8"/>
            <color indexed="81"/>
            <rFont val="Tahoma"/>
            <charset val="1"/>
          </rPr>
          <t xml:space="preserve">Source: SARS
AVGAS = 27101101
</t>
        </r>
      </text>
    </comment>
    <comment ref="AI6" authorId="0">
      <text>
        <r>
          <rPr>
            <b/>
            <sz val="8"/>
            <color indexed="81"/>
            <rFont val="Tahoma"/>
            <charset val="1"/>
          </rPr>
          <t xml:space="preserve">Source: SARS
JETKERO = 27101107
</t>
        </r>
      </text>
    </comment>
    <comment ref="AJ6" authorId="0">
      <text>
        <r>
          <rPr>
            <b/>
            <sz val="8"/>
            <color indexed="81"/>
            <rFont val="Tahoma"/>
            <charset val="1"/>
          </rPr>
          <t xml:space="preserve">Sorce: SARS
OTHERKERO = 27101109 + 27101115 + 27101126
</t>
        </r>
      </text>
    </comment>
    <comment ref="AK6" authorId="0">
      <text>
        <r>
          <rPr>
            <b/>
            <sz val="8"/>
            <color indexed="81"/>
            <rFont val="Tahoma"/>
            <charset val="1"/>
          </rPr>
          <t xml:space="preserve">Source: SARS
GASDIES = 27101130
</t>
        </r>
      </text>
    </comment>
    <comment ref="AL6" authorId="0">
      <text>
        <r>
          <rPr>
            <b/>
            <sz val="8"/>
            <color indexed="81"/>
            <rFont val="Tahoma"/>
            <charset val="1"/>
          </rPr>
          <t xml:space="preserve">Source: SARS
RESFUEL =27101135
</t>
        </r>
      </text>
    </comment>
    <comment ref="AN6" authorId="0">
      <text>
        <r>
          <rPr>
            <b/>
            <sz val="8"/>
            <color indexed="81"/>
            <rFont val="Tahoma"/>
            <charset val="1"/>
          </rPr>
          <t xml:space="preserve">Source: SARS
WHITESP = 27101140
</t>
        </r>
      </text>
    </comment>
    <comment ref="AO6" authorId="0">
      <text>
        <r>
          <rPr>
            <b/>
            <sz val="8"/>
            <color indexed="81"/>
            <rFont val="Tahoma"/>
            <charset val="1"/>
          </rPr>
          <t xml:space="preserve">Source: SARS
LUBRIC = 27101147
</t>
        </r>
      </text>
    </comment>
    <comment ref="AP6" authorId="0">
      <text>
        <r>
          <rPr>
            <b/>
            <sz val="8"/>
            <color indexed="81"/>
            <rFont val="Tahoma"/>
            <charset val="1"/>
          </rPr>
          <t xml:space="preserve">Source: SARS
BITUMEN = 27149010 + 27149020
</t>
        </r>
      </text>
    </comment>
    <comment ref="AQ6" authorId="0">
      <text>
        <r>
          <rPr>
            <b/>
            <sz val="8"/>
            <color indexed="81"/>
            <rFont val="Tahoma"/>
            <charset val="1"/>
          </rPr>
          <t xml:space="preserve">Source: SARS
PARWAX = 27122000 + 27129010
</t>
        </r>
      </text>
    </comment>
    <comment ref="AS6" authorId="0">
      <text>
        <r>
          <rPr>
            <b/>
            <sz val="8"/>
            <color indexed="81"/>
            <rFont val="Tahoma"/>
            <charset val="1"/>
          </rPr>
          <t xml:space="preserve">Source: SARS
ONONSPEC = 27131100+27131200+27101137+27101139+27101145+27101155+27101157+27101160+27101170+27101180+27101190+27101900+27109100+27109910+27109920+27109930+27111100+27111390+27111400+27111900+27112100+27112910+27112990+27121010+27121020+27129020+27129020+27129050+27129090+27132000+27139000+27141000+27149090+27150010+27150020+27150090
</t>
        </r>
      </text>
    </comment>
    <comment ref="BD6" authorId="0">
      <text>
        <r>
          <rPr>
            <b/>
            <sz val="8"/>
            <color indexed="81"/>
            <rFont val="Tahoma"/>
            <charset val="1"/>
          </rPr>
          <t xml:space="preserve">
Source: NER Stats 2006, Chapter 2, par 2.1. Imported from SAPP utilities.</t>
        </r>
      </text>
    </comment>
    <comment ref="D7" authorId="0">
      <text>
        <r>
          <rPr>
            <b/>
            <sz val="8"/>
            <color indexed="81"/>
            <rFont val="Tahoma"/>
            <charset val="1"/>
          </rPr>
          <t xml:space="preserve">matshwene.morumudi: data is from DMR
</t>
        </r>
      </text>
    </comment>
    <comment ref="E7" authorId="0">
      <text>
        <r>
          <rPr>
            <b/>
            <sz val="8"/>
            <color indexed="81"/>
            <rFont val="Tahoma"/>
            <charset val="1"/>
          </rPr>
          <t>DMR, Minearl Bereau:
From Xavier</t>
        </r>
      </text>
    </comment>
    <comment ref="O7" authorId="0">
      <text>
        <r>
          <rPr>
            <b/>
            <sz val="8"/>
            <color indexed="81"/>
            <rFont val="Tahoma"/>
            <charset val="1"/>
          </rPr>
          <t>This is a2006 value</t>
        </r>
      </text>
    </comment>
    <comment ref="BD7" authorId="0">
      <text>
        <r>
          <rPr>
            <b/>
            <sz val="8"/>
            <color indexed="81"/>
            <rFont val="Tahoma"/>
            <charset val="1"/>
          </rPr>
          <t xml:space="preserve">
Source: NER Stats 2006
Chapter 2 par 2.1: Exp to neighbouring countries + Export by distributors</t>
        </r>
      </text>
    </comment>
    <comment ref="M12" authorId="1">
      <text>
        <r>
          <rPr>
            <b/>
            <sz val="8"/>
            <color indexed="81"/>
            <rFont val="Tahoma"/>
            <family val="2"/>
          </rPr>
          <t>johanvw:</t>
        </r>
        <r>
          <rPr>
            <sz val="8"/>
            <color indexed="81"/>
            <rFont val="Tahoma"/>
            <family val="2"/>
          </rPr>
          <t xml:space="preserve">
This Stats Diff is cancelled out by the same amount under Natural Gas</t>
        </r>
      </text>
    </comment>
    <comment ref="E14" authorId="0">
      <text>
        <r>
          <rPr>
            <b/>
            <sz val="8"/>
            <color indexed="81"/>
            <rFont val="Tahoma"/>
            <charset val="1"/>
          </rPr>
          <t>DM, Mineral Bererau:
Eskom Bituminous steam coal</t>
        </r>
      </text>
    </comment>
    <comment ref="E15" authorId="0">
      <text>
        <r>
          <rPr>
            <b/>
            <sz val="8"/>
            <color indexed="81"/>
            <rFont val="Tahoma"/>
            <charset val="1"/>
          </rPr>
          <t>DM, Mineral Bereau:
Bituminous Electricity</t>
        </r>
      </text>
    </comment>
    <comment ref="J25" authorId="0">
      <text>
        <r>
          <rPr>
            <b/>
            <sz val="8"/>
            <color indexed="81"/>
            <rFont val="Tahoma"/>
            <charset val="1"/>
          </rPr>
          <t>DME:
Iscor  Bituminous coking</t>
        </r>
      </text>
    </comment>
    <comment ref="E29" authorId="0">
      <text>
        <r>
          <rPr>
            <b/>
            <sz val="8"/>
            <color indexed="81"/>
            <rFont val="Tahoma"/>
            <charset val="1"/>
          </rPr>
          <t>DMR, Mineral Bereau:
Is the synthetic fuels figure</t>
        </r>
      </text>
    </comment>
    <comment ref="BD38" authorId="0">
      <text>
        <r>
          <rPr>
            <b/>
            <sz val="8"/>
            <color indexed="81"/>
            <rFont val="Tahoma"/>
            <charset val="1"/>
          </rPr>
          <t>Allen: This is the sum of eletricity usage by all Oil Refineries (as per email from SAPIA, Sapref+ Enref+ Calref+PetroSA+ Natref+Sasol Imports from Eskom )for 2008and will be revised with 2009 data.   NOTE: 1. The Synfuels figure is big and includes both Petrochemicals and Liquefaction and which cannot be split by Sasol.
2.The Own Generation value is captured under Autoproducers (Transformation sector)</t>
        </r>
      </text>
    </comment>
    <comment ref="BD39" authorId="0">
      <text>
        <r>
          <rPr>
            <b/>
            <sz val="8"/>
            <color indexed="81"/>
            <rFont val="Tahoma"/>
            <charset val="1"/>
          </rPr>
          <t xml:space="preserve">Source: NER Stats 2006,Chapter 3 table 3.3. page 13, Hydro - Ownuse in Electricity Generation.
</t>
        </r>
      </text>
    </comment>
    <comment ref="BD40" authorId="0">
      <text>
        <r>
          <rPr>
            <b/>
            <sz val="8"/>
            <color indexed="81"/>
            <rFont val="Tahoma"/>
            <charset val="1"/>
          </rPr>
          <t>Source: NER Stats 2006, Page 43,Chapter 3 table 3.3. Pumped Storage - Used in electricity Generation by Eskom + Municipalities.</t>
        </r>
      </text>
    </comment>
    <comment ref="BD43" authorId="0">
      <text>
        <r>
          <rPr>
            <b/>
            <sz val="8"/>
            <color indexed="81"/>
            <rFont val="Tahoma"/>
            <charset val="1"/>
          </rPr>
          <t xml:space="preserve">Source: NER Stasts 2006 Chapter 2 , par 2.1 Energy losses: Distribution losses
</t>
        </r>
      </text>
    </comment>
    <comment ref="M44" authorId="1">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2">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D46" authorId="0">
      <text>
        <r>
          <rPr>
            <b/>
            <sz val="8"/>
            <color indexed="81"/>
            <rFont val="Tahoma"/>
            <charset val="1"/>
          </rPr>
          <t>DMR: Anthracite iron &amp; steel. DMR Mineral Economics</t>
        </r>
      </text>
    </comment>
    <comment ref="E46" authorId="0">
      <text>
        <r>
          <rPr>
            <b/>
            <sz val="8"/>
            <color indexed="81"/>
            <rFont val="Tahoma"/>
            <charset val="1"/>
          </rPr>
          <t xml:space="preserve">DMR, Mineral Economics:
Sum of the Iscor Total bituminous coal and Iron &amp; steel total bituminous coal
</t>
        </r>
      </text>
    </comment>
    <comment ref="J46" authorId="0">
      <text>
        <r>
          <rPr>
            <b/>
            <sz val="8"/>
            <color indexed="81"/>
            <rFont val="Tahoma"/>
            <charset val="1"/>
          </rPr>
          <t>DME:
Iron and steel  Bituminous coking</t>
        </r>
      </text>
    </comment>
    <comment ref="M46" authorId="0">
      <text>
        <r>
          <rPr>
            <b/>
            <sz val="8"/>
            <color indexed="81"/>
            <rFont val="Tahoma"/>
            <charset val="1"/>
          </rPr>
          <t>Ramaano.Nembahe:</t>
        </r>
        <r>
          <rPr>
            <sz val="8"/>
            <color indexed="81"/>
            <rFont val="Tahoma"/>
            <charset val="1"/>
          </rPr>
          <t xml:space="preserve">
</t>
        </r>
      </text>
    </comment>
    <comment ref="O46" authorId="0">
      <text>
        <r>
          <rPr>
            <b/>
            <sz val="8"/>
            <color indexed="81"/>
            <rFont val="Tahoma"/>
            <charset val="1"/>
          </rPr>
          <t xml:space="preserve">This is a2006 figure
</t>
        </r>
      </text>
    </comment>
    <comment ref="E47" authorId="0">
      <text>
        <r>
          <rPr>
            <b/>
            <sz val="8"/>
            <color indexed="81"/>
            <rFont val="Tahoma"/>
            <charset val="1"/>
          </rPr>
          <t xml:space="preserve">DMR, Mineral Economics:
 bituminous coal Chemical  industries </t>
        </r>
      </text>
    </comment>
    <comment ref="M47" authorId="0">
      <text>
        <r>
          <rPr>
            <b/>
            <sz val="8"/>
            <color indexed="81"/>
            <rFont val="Tahoma"/>
            <charset val="1"/>
          </rPr>
          <t>Ramaano.Nembahe:</t>
        </r>
        <r>
          <rPr>
            <sz val="8"/>
            <color indexed="81"/>
            <rFont val="Tahoma"/>
            <charset val="1"/>
          </rPr>
          <t xml:space="preserve">
</t>
        </r>
      </text>
    </comment>
    <comment ref="D49" authorId="0">
      <text>
        <r>
          <rPr>
            <b/>
            <sz val="8"/>
            <color indexed="81"/>
            <rFont val="Tahoma"/>
            <charset val="1"/>
          </rPr>
          <t>DMR:
Metallurgical ANTHRACITE (Mineral Bereau)</t>
        </r>
      </text>
    </comment>
    <comment ref="E49" authorId="0">
      <text>
        <r>
          <rPr>
            <b/>
            <sz val="8"/>
            <color indexed="81"/>
            <rFont val="Tahoma"/>
            <charset val="1"/>
          </rPr>
          <t>DMR, Mineral Economics: Sum of bituminous coal Metallurgical</t>
        </r>
      </text>
    </comment>
    <comment ref="M49" authorId="0">
      <text>
        <r>
          <rPr>
            <b/>
            <sz val="8"/>
            <color indexed="81"/>
            <rFont val="Tahoma"/>
            <charset val="1"/>
          </rPr>
          <t>Ramaano.Nembahe:</t>
        </r>
        <r>
          <rPr>
            <sz val="8"/>
            <color indexed="81"/>
            <rFont val="Tahoma"/>
            <charset val="1"/>
          </rPr>
          <t xml:space="preserve">
</t>
        </r>
      </text>
    </comment>
    <comment ref="M51" authorId="0">
      <text>
        <r>
          <rPr>
            <b/>
            <sz val="8"/>
            <color indexed="81"/>
            <rFont val="Tahoma"/>
            <charset val="1"/>
          </rPr>
          <t>Ramaano.Nembahe:</t>
        </r>
        <r>
          <rPr>
            <sz val="8"/>
            <color indexed="81"/>
            <rFont val="Tahoma"/>
            <charset val="1"/>
          </rPr>
          <t xml:space="preserve">
</t>
        </r>
      </text>
    </comment>
    <comment ref="D52" authorId="0">
      <text>
        <r>
          <rPr>
            <b/>
            <sz val="8"/>
            <color indexed="81"/>
            <rFont val="Tahoma"/>
            <charset val="1"/>
          </rPr>
          <t xml:space="preserve">matshwene.morumudi:
No anthracite consumption during 2007
</t>
        </r>
      </text>
    </comment>
    <comment ref="E52" authorId="0">
      <text>
        <r>
          <rPr>
            <b/>
            <sz val="8"/>
            <color indexed="81"/>
            <rFont val="Tahoma"/>
            <charset val="1"/>
          </rPr>
          <t>Ruth:
The sum of Bituminous of mining,Gold&amp;uranium,Brick&amp;tile and Cement&amp; lime : (DMR- Mineral Economics</t>
        </r>
      </text>
    </comment>
    <comment ref="M52" authorId="0">
      <text>
        <r>
          <rPr>
            <b/>
            <sz val="8"/>
            <color indexed="81"/>
            <rFont val="Tahoma"/>
            <charset val="1"/>
          </rPr>
          <t>Ramaano.Nembahe:</t>
        </r>
        <r>
          <rPr>
            <sz val="8"/>
            <color indexed="81"/>
            <rFont val="Tahoma"/>
            <charset val="1"/>
          </rPr>
          <t xml:space="preserve">
</t>
        </r>
      </text>
    </comment>
    <comment ref="AF52" authorId="0">
      <text>
        <r>
          <rPr>
            <b/>
            <sz val="8"/>
            <color indexed="81"/>
            <rFont val="Tahoma"/>
            <charset val="1"/>
          </rPr>
          <t xml:space="preserve">Source: SAPIA (Petrol: MOG 93 Octane LRP &amp; ULP + MOG 95 Octane LRP &amp; ULP)
Mining &amp; Quarrying = Mining
</t>
        </r>
      </text>
    </comment>
    <comment ref="AJ52" authorId="0">
      <text>
        <r>
          <rPr>
            <b/>
            <sz val="8"/>
            <color indexed="81"/>
            <rFont val="Tahoma"/>
            <charset val="1"/>
          </rPr>
          <t xml:space="preserve">Source: SAPIA (Illuminating Paraffin)
Mining &amp; Quarrying = Mining + Consolidated Diamond mines
</t>
        </r>
      </text>
    </comment>
    <comment ref="AK52" authorId="0">
      <text>
        <r>
          <rPr>
            <b/>
            <sz val="8"/>
            <color indexed="81"/>
            <rFont val="Tahoma"/>
            <charset val="1"/>
          </rPr>
          <t xml:space="preserve">Source: SAPIA (Automotive Diesel 0.005%S+0.05%S+0.3%S)
Mining &amp; Quarrying = Mining </t>
        </r>
      </text>
    </comment>
    <comment ref="AL52" authorId="0">
      <text>
        <r>
          <rPr>
            <b/>
            <sz val="8"/>
            <color indexed="81"/>
            <rFont val="Tahoma"/>
            <charset val="1"/>
          </rPr>
          <t>Source: SAPIA (Heavy Furnace Oil+Light Furnace Oil)
Mining &amp; Quarrying = Mining + Consolidated Diamond mines</t>
        </r>
      </text>
    </comment>
    <comment ref="M53" authorId="0">
      <text>
        <r>
          <rPr>
            <b/>
            <sz val="8"/>
            <color indexed="81"/>
            <rFont val="Tahoma"/>
            <charset val="1"/>
          </rPr>
          <t>Ramaano.Nembahe:</t>
        </r>
        <r>
          <rPr>
            <sz val="8"/>
            <color indexed="81"/>
            <rFont val="Tahoma"/>
            <charset val="1"/>
          </rPr>
          <t xml:space="preserve">
</t>
        </r>
      </text>
    </comment>
    <comment ref="M54" authorId="0">
      <text>
        <r>
          <rPr>
            <b/>
            <sz val="8"/>
            <color indexed="81"/>
            <rFont val="Tahoma"/>
            <charset val="1"/>
          </rPr>
          <t>Ramaano.Nembahe:</t>
        </r>
        <r>
          <rPr>
            <sz val="8"/>
            <color indexed="81"/>
            <rFont val="Tahoma"/>
            <charset val="1"/>
          </rPr>
          <t xml:space="preserve">
</t>
        </r>
      </text>
    </comment>
    <comment ref="AF56" authorId="0">
      <text>
        <r>
          <rPr>
            <b/>
            <sz val="8"/>
            <color indexed="81"/>
            <rFont val="Tahoma"/>
            <charset val="1"/>
          </rPr>
          <t xml:space="preserve">Source: SAPIA (Petrol: MOG 93 Octane LRP &amp; ULP + MOG 95 Octane LRP &amp; ULP)
Construction = Construction
</t>
        </r>
      </text>
    </comment>
    <comment ref="AJ56" authorId="0">
      <text>
        <r>
          <rPr>
            <b/>
            <sz val="8"/>
            <color indexed="81"/>
            <rFont val="Tahoma"/>
            <charset val="1"/>
          </rPr>
          <t xml:space="preserve">Source: SAPIA (Illuminating Paraffin)
Construction = Construction
</t>
        </r>
      </text>
    </comment>
    <comment ref="AK56" authorId="0">
      <text>
        <r>
          <rPr>
            <b/>
            <sz val="8"/>
            <color indexed="81"/>
            <rFont val="Tahoma"/>
            <charset val="1"/>
          </rPr>
          <t>Source: SAPIA (Automotive Diesel 0.005%S+0.05%S+0.3%S)
Construction = Construction</t>
        </r>
      </text>
    </comment>
    <comment ref="AL56" authorId="0">
      <text>
        <r>
          <rPr>
            <b/>
            <sz val="8"/>
            <color indexed="81"/>
            <rFont val="Tahoma"/>
            <charset val="1"/>
          </rPr>
          <t>Source: SAPIA (Heavy Furnace Oil+Light Furnace Oil)
Construction = Construction</t>
        </r>
      </text>
    </comment>
    <comment ref="E58" authorId="0">
      <text>
        <r>
          <rPr>
            <b/>
            <sz val="8"/>
            <color indexed="81"/>
            <rFont val="Tahoma"/>
            <charset val="1"/>
          </rPr>
          <t xml:space="preserve">
Btuminous steam Industries (DMR- Mineral Economics)</t>
        </r>
      </text>
    </comment>
    <comment ref="M58" authorId="0">
      <text>
        <r>
          <rPr>
            <b/>
            <sz val="8"/>
            <color indexed="81"/>
            <rFont val="Tahoma"/>
            <charset val="1"/>
          </rPr>
          <t>Ramaano.Nembahe:</t>
        </r>
        <r>
          <rPr>
            <sz val="8"/>
            <color indexed="81"/>
            <rFont val="Tahoma"/>
            <charset val="1"/>
          </rPr>
          <t xml:space="preserve">
</t>
        </r>
      </text>
    </comment>
    <comment ref="AU58" authorId="0">
      <text>
        <r>
          <rPr>
            <b/>
            <sz val="8"/>
            <color indexed="81"/>
            <rFont val="Tahoma"/>
            <charset val="1"/>
          </rPr>
          <t xml:space="preserve">allen.molapo: Since there is no breakdown for consumption of electricity for Nuclear I decided to capture it under non specified industry sector in order to account for it.
</t>
        </r>
      </text>
    </comment>
    <comment ref="AV58" authorId="0">
      <text>
        <r>
          <rPr>
            <b/>
            <sz val="8"/>
            <color indexed="81"/>
            <rFont val="Tahoma"/>
            <charset val="1"/>
          </rPr>
          <t xml:space="preserve">allen.molapo: Since there is no breakdown for consumption of electricity for Hydro I decided to capture it under non specified industry sector in order to account for it.
 </t>
        </r>
      </text>
    </comment>
    <comment ref="BD58" authorId="0">
      <text>
        <r>
          <rPr>
            <b/>
            <sz val="8"/>
            <color indexed="81"/>
            <rFont val="Tahoma"/>
            <charset val="1"/>
          </rPr>
          <t xml:space="preserve">allen:This is the difference of Nersa industry sector - (minus) Eskom industry sector
</t>
        </r>
      </text>
    </comment>
    <comment ref="BD59" authorId="2">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AG60" authorId="0">
      <text>
        <r>
          <rPr>
            <b/>
            <sz val="8"/>
            <color indexed="81"/>
            <rFont val="Tahoma"/>
            <charset val="1"/>
          </rPr>
          <t>allen.molapo:Because Demand does not match supply, the defference between Supply and demand is therefore captured as Int. Civil Aviation.</t>
        </r>
      </text>
    </comment>
    <comment ref="AI60" authorId="0">
      <text>
        <r>
          <rPr>
            <b/>
            <sz val="8"/>
            <color indexed="81"/>
            <rFont val="Tahoma"/>
            <charset val="1"/>
          </rPr>
          <t xml:space="preserve">Source: SAPIA
International Civil aviation = International Jet Fuel = International Civil Aviation
</t>
        </r>
      </text>
    </comment>
    <comment ref="AG61" authorId="0">
      <text>
        <r>
          <rPr>
            <b/>
            <sz val="8"/>
            <color indexed="81"/>
            <rFont val="Tahoma"/>
            <charset val="1"/>
          </rPr>
          <t>Source: SAPIA
Domestic Air Transport = All Categories</t>
        </r>
      </text>
    </comment>
    <comment ref="AI61" authorId="0">
      <text>
        <r>
          <rPr>
            <b/>
            <sz val="8"/>
            <color indexed="81"/>
            <rFont val="Tahoma"/>
            <charset val="1"/>
          </rPr>
          <t xml:space="preserve">Source: SAPIA
Domestic Air Transport = Local Jet Fuel
</t>
        </r>
      </text>
    </comment>
    <comment ref="AF62" authorId="0">
      <text>
        <r>
          <rPr>
            <b/>
            <sz val="8"/>
            <color indexed="81"/>
            <rFont val="Tahoma"/>
            <charset val="1"/>
          </rPr>
          <t xml:space="preserve">Source: SAPIA (Petrol: MOG 93 Octane LRP &amp; ULP + MOG 95 Octane LRP &amp; ULP)
General Dealers+Independent LPG Marketers+Public Transport+Remainder of General Trade+Retail Garages+Road Haulages
</t>
        </r>
      </text>
    </comment>
    <comment ref="AJ62" authorId="0">
      <text>
        <r>
          <rPr>
            <b/>
            <sz val="8"/>
            <color indexed="81"/>
            <rFont val="Tahoma"/>
            <charset val="1"/>
          </rPr>
          <t>Source: SAPIA (Illuminating Paraffin)
Road = Public Transport + Road Haulage</t>
        </r>
      </text>
    </comment>
    <comment ref="AK62" authorId="0">
      <text>
        <r>
          <rPr>
            <b/>
            <sz val="8"/>
            <color indexed="81"/>
            <rFont val="Tahoma"/>
            <charset val="1"/>
          </rPr>
          <t xml:space="preserve">Source: SAPIA (Automotive Diesel 0.005%S+0.05%S+0.3%S)
Road =  General Dealers, Indep LPG marketers, public transport (local &amp; non-local auth), remainder of general trade, retail- garages, road haulages.
</t>
        </r>
      </text>
    </comment>
    <comment ref="AL62" authorId="0">
      <text>
        <r>
          <rPr>
            <b/>
            <sz val="8"/>
            <color indexed="81"/>
            <rFont val="Tahoma"/>
            <charset val="1"/>
          </rPr>
          <t>Source: SAPIA (Heavy Furnace Oil+Light Furnace Oil)
Road = Public Transport + Road Haulage</t>
        </r>
      </text>
    </comment>
    <comment ref="E63" authorId="0">
      <text>
        <r>
          <rPr>
            <b/>
            <sz val="8"/>
            <color indexed="81"/>
            <rFont val="Tahoma"/>
            <charset val="1"/>
          </rPr>
          <t xml:space="preserve">matshwene.morumudi:
please verify if this is the right position for this figure
</t>
        </r>
      </text>
    </comment>
    <comment ref="AF63" authorId="0">
      <text>
        <r>
          <rPr>
            <b/>
            <sz val="8"/>
            <color indexed="81"/>
            <rFont val="Tahoma"/>
            <charset val="1"/>
          </rPr>
          <t xml:space="preserve">Source: SAPIA (Petrol: MOG 93 Octane LRP &amp; ULP + MOG 95 Octane LRP &amp; ULP)
Rail= Transnet
</t>
        </r>
      </text>
    </comment>
    <comment ref="AJ63" authorId="0">
      <text>
        <r>
          <rPr>
            <b/>
            <sz val="8"/>
            <color indexed="81"/>
            <rFont val="Tahoma"/>
            <charset val="1"/>
          </rPr>
          <t>Source: SAPIA (Illuminating Paraffin)
Rail = Transnet</t>
        </r>
      </text>
    </comment>
    <comment ref="AK63" authorId="0">
      <text>
        <r>
          <rPr>
            <b/>
            <sz val="8"/>
            <color indexed="81"/>
            <rFont val="Tahoma"/>
            <charset val="1"/>
          </rPr>
          <t>Source: SAPIA (Automotive Diesel 0.005%S+0.05%S+0.3%S)
Rail = Transnet</t>
        </r>
      </text>
    </comment>
    <comment ref="AK65" authorId="0">
      <text>
        <r>
          <rPr>
            <b/>
            <sz val="8"/>
            <color indexed="81"/>
            <rFont val="Tahoma"/>
            <charset val="1"/>
          </rPr>
          <t>Source: SAPIA 
(Marine Automotive Oil+Marine Diesel Oil+Marine Fuel Oil)
All Categories</t>
        </r>
      </text>
    </comment>
    <comment ref="AO65" authorId="0">
      <text>
        <r>
          <rPr>
            <b/>
            <sz val="8"/>
            <color indexed="81"/>
            <rFont val="Tahoma"/>
            <charset val="1"/>
          </rPr>
          <t xml:space="preserve">Source: SAPIA (Automotive Grease Marine+Automotive Oil Marine+Industrial Grease Marine+Industrial Oil Marine)
Internal Navigation = All
</t>
        </r>
      </text>
    </comment>
    <comment ref="BD67" authorId="2">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 ref="E68" authorId="0">
      <text>
        <r>
          <rPr>
            <b/>
            <sz val="8"/>
            <color indexed="81"/>
            <rFont val="Tahoma"/>
            <charset val="1"/>
          </rPr>
          <t>DMR, Mineral Bereau:
Bituminous Agriculture</t>
        </r>
      </text>
    </comment>
    <comment ref="AC68" authorId="0">
      <text>
        <r>
          <rPr>
            <b/>
            <sz val="8"/>
            <color indexed="81"/>
            <rFont val="Tahoma"/>
            <charset val="1"/>
          </rPr>
          <t xml:space="preserve">
Assumed CV of 20 MJ/m3</t>
        </r>
      </text>
    </comment>
    <comment ref="AF68" authorId="0">
      <text>
        <r>
          <rPr>
            <b/>
            <sz val="8"/>
            <color indexed="81"/>
            <rFont val="Tahoma"/>
            <charset val="1"/>
          </rPr>
          <t>Source: SAPIA (Petrol: MOG 93 Octane LRP &amp; ULP + MOG 95 Octane LRP &amp; ULP)
Agriculture = Agricultural Co-ops + Farmers + Local Marine Fishing</t>
        </r>
      </text>
    </comment>
    <comment ref="AJ68" authorId="0">
      <text>
        <r>
          <rPr>
            <b/>
            <sz val="8"/>
            <color indexed="81"/>
            <rFont val="Tahoma"/>
            <charset val="1"/>
          </rPr>
          <t xml:space="preserve">Source: SAPIA (Illuminating Paraffin)
Agriculture = Agriculture Co-Ops + Farmers + Local Marine Fishing
</t>
        </r>
      </text>
    </comment>
    <comment ref="AK68" authorId="0">
      <text>
        <r>
          <rPr>
            <b/>
            <sz val="8"/>
            <color indexed="81"/>
            <rFont val="Tahoma"/>
            <charset val="1"/>
          </rPr>
          <t>Source: SAPIA (Automotive Diesel 0.005%S+0.05%S+0.3%S)
Agriculture = Agriculture Co-Ops + Farmers + Local Marine Fishing</t>
        </r>
      </text>
    </comment>
    <comment ref="AL68" authorId="0">
      <text>
        <r>
          <rPr>
            <b/>
            <sz val="8"/>
            <color indexed="81"/>
            <rFont val="Tahoma"/>
            <charset val="1"/>
          </rPr>
          <t xml:space="preserve">Source: SAPIA (Heavy Furnace Oil+Light Furnace Oil)
Agriculture = Agriculture Co-Ops + Farmers + Local Marine Fishing
</t>
        </r>
      </text>
    </comment>
    <comment ref="AZ68" authorId="0">
      <text>
        <r>
          <rPr>
            <b/>
            <sz val="8"/>
            <color indexed="81"/>
            <rFont val="Tahoma"/>
            <charset val="1"/>
          </rPr>
          <t xml:space="preserve">allen.molapo: It is assumed that this is conssumed by Agriculture
</t>
        </r>
      </text>
    </comment>
    <comment ref="D69" authorId="0">
      <text>
        <r>
          <rPr>
            <b/>
            <sz val="8"/>
            <color indexed="81"/>
            <rFont val="Tahoma"/>
            <charset val="1"/>
          </rPr>
          <t>DME:
DMR, Mineral Bereau: One third of merchants&amp; Domestic. Figure to be verified it is twice the consumption of 2006.</t>
        </r>
      </text>
    </comment>
    <comment ref="E69" authorId="0">
      <text>
        <r>
          <rPr>
            <b/>
            <sz val="8"/>
            <color indexed="81"/>
            <rFont val="Tahoma"/>
            <charset val="1"/>
          </rPr>
          <t xml:space="preserve">DMR, Mineral Economics:
One third of merchants &amp; Domestic + water </t>
        </r>
      </text>
    </comment>
    <comment ref="M69" authorId="0">
      <text>
        <r>
          <rPr>
            <b/>
            <sz val="8"/>
            <color indexed="81"/>
            <rFont val="Tahoma"/>
            <charset val="1"/>
          </rPr>
          <t>Ramaano.Nembahe:</t>
        </r>
        <r>
          <rPr>
            <sz val="8"/>
            <color indexed="81"/>
            <rFont val="Tahoma"/>
            <charset val="1"/>
          </rPr>
          <t xml:space="preserve">
</t>
        </r>
      </text>
    </comment>
    <comment ref="AC69" authorId="0">
      <text>
        <r>
          <rPr>
            <b/>
            <sz val="8"/>
            <color indexed="81"/>
            <rFont val="Tahoma"/>
            <charset val="1"/>
          </rPr>
          <t xml:space="preserve">
Source SAPIA: Commerce &amp; Publ Services(Gov+Ind LPG Markt+Local Auth+Gen Deal)
Assumed CV of 20 MJ/m3</t>
        </r>
      </text>
    </comment>
    <comment ref="AE69" authorId="0">
      <text>
        <r>
          <rPr>
            <b/>
            <sz val="8"/>
            <color indexed="81"/>
            <rFont val="Tahoma"/>
            <charset val="1"/>
          </rPr>
          <t xml:space="preserve">Source: SAPIA
Commerce &amp; Public Services = Government + Local Authorities + Independant LPG Marketers
</t>
        </r>
      </text>
    </comment>
    <comment ref="AF69" authorId="0">
      <text>
        <r>
          <rPr>
            <b/>
            <sz val="8"/>
            <color indexed="81"/>
            <rFont val="Tahoma"/>
            <charset val="1"/>
          </rPr>
          <t xml:space="preserve">
Source: SAPIA (Petrol: MOG 93 Octane LRP &amp; ULP + MOG 95 Octane LRP &amp; ULP)
Commerce &amp; Public Services = Government</t>
        </r>
      </text>
    </comment>
    <comment ref="AJ69" authorId="0">
      <text>
        <r>
          <rPr>
            <b/>
            <sz val="8"/>
            <color indexed="81"/>
            <rFont val="Tahoma"/>
            <charset val="1"/>
          </rPr>
          <t>Source: SAPIA (Illuminating Paraffin)
Commerce &amp; Public Services = Government + Indepedant LPG Marketers + Local Authorities</t>
        </r>
      </text>
    </comment>
    <comment ref="AK69" authorId="0">
      <text>
        <r>
          <rPr>
            <b/>
            <sz val="8"/>
            <color indexed="81"/>
            <rFont val="Tahoma"/>
            <charset val="1"/>
          </rPr>
          <t>Source: SAPIA (Automotive Diesel 0.005%S+0.05%S+0.3%S)
Commerce &amp; Public Services = Government</t>
        </r>
      </text>
    </comment>
    <comment ref="AL69" authorId="0">
      <text>
        <r>
          <rPr>
            <b/>
            <sz val="8"/>
            <color indexed="81"/>
            <rFont val="Tahoma"/>
            <charset val="1"/>
          </rPr>
          <t>Source: SAPIA (Heavy Furnace Oil+Light Furnace Oil)
Commerce &amp; Public Services = Government + General Dielers + Independent LPG Marketers + Remainder of General Trade + Retail Garagies</t>
        </r>
      </text>
    </comment>
    <comment ref="D70" authorId="0">
      <text>
        <r>
          <rPr>
            <b/>
            <sz val="8"/>
            <color indexed="81"/>
            <rFont val="Tahoma"/>
            <charset val="1"/>
          </rPr>
          <t>DMR, Mineral Bereau: :
Two third of merchants &amp; domestic</t>
        </r>
      </text>
    </comment>
    <comment ref="E70" authorId="0">
      <text>
        <r>
          <rPr>
            <b/>
            <sz val="8"/>
            <color indexed="81"/>
            <rFont val="Tahoma"/>
            <charset val="1"/>
          </rPr>
          <t>DMR, Minera Economics:
Two third of merchants &amp; domestic</t>
        </r>
      </text>
    </comment>
    <comment ref="AE70" authorId="0">
      <text>
        <r>
          <rPr>
            <b/>
            <sz val="8"/>
            <color indexed="81"/>
            <rFont val="Tahoma"/>
            <charset val="1"/>
          </rPr>
          <t>Source: SAPIA
Residential = General Dealers + Remainder of General Trade + Retail Garages</t>
        </r>
      </text>
    </comment>
    <comment ref="AF70" authorId="0">
      <text>
        <r>
          <rPr>
            <b/>
            <sz val="8"/>
            <color indexed="81"/>
            <rFont val="Tahoma"/>
            <charset val="1"/>
          </rPr>
          <t xml:space="preserve">Source: SAPIA (Petrol: MOG 93 Octane LRP &amp; ULP + MOG 95 Octane LRP &amp; ULP)
Residential = Local Authorities
</t>
        </r>
      </text>
    </comment>
    <comment ref="AJ70" authorId="0">
      <text>
        <r>
          <rPr>
            <b/>
            <sz val="8"/>
            <color indexed="81"/>
            <rFont val="Tahoma"/>
            <charset val="1"/>
          </rPr>
          <t xml:space="preserve">Source: SAPIA (Illuminating Paraffin)
Residential = General Dealers + Remainder of General Trade + Retail Garages
</t>
        </r>
      </text>
    </comment>
    <comment ref="AK70" authorId="0">
      <text>
        <r>
          <rPr>
            <b/>
            <sz val="8"/>
            <color indexed="81"/>
            <rFont val="Tahoma"/>
            <charset val="1"/>
          </rPr>
          <t>Source: SAPIA (Automotive Diesel 0.005%S+0.05%S+0.3%S)
Residential = Local Authorites</t>
        </r>
      </text>
    </comment>
    <comment ref="AL70" authorId="0">
      <text>
        <r>
          <rPr>
            <b/>
            <sz val="8"/>
            <color indexed="81"/>
            <rFont val="Tahoma"/>
            <charset val="1"/>
          </rPr>
          <t>Source: SAPIA (Heavy Furnace Oil+Light Furnace Oil)
Residential = Local Authorites</t>
        </r>
      </text>
    </comment>
    <comment ref="AX70" authorId="0">
      <text>
        <r>
          <rPr>
            <b/>
            <sz val="8"/>
            <color indexed="81"/>
            <rFont val="Tahoma"/>
            <charset val="1"/>
          </rPr>
          <t xml:space="preserve">johanvw:
Source: RE 2003 Annual Production &amp; Consumption file (same figure as for 2003)
</t>
        </r>
      </text>
    </comment>
    <comment ref="E71" authorId="0">
      <text>
        <r>
          <rPr>
            <b/>
            <sz val="8"/>
            <color indexed="81"/>
            <rFont val="Tahoma"/>
            <charset val="1"/>
          </rPr>
          <t xml:space="preserve">matshwene.morumudi:
unknown use DMR
</t>
        </r>
      </text>
    </comment>
    <comment ref="AS71" authorId="0">
      <text>
        <r>
          <rPr>
            <b/>
            <sz val="8"/>
            <color indexed="81"/>
            <rFont val="Tahoma"/>
            <charset val="1"/>
          </rPr>
          <t xml:space="preserve">
This year 2008, imports are greater than the exports, hence the balance was consumed.  Since we do not know the breakdown it is classified as Non-spec under Other Sectors. In 2002 the opposite happened when exports were greater than imports and the balance was classified as Indigenous Production, not Consumption.</t>
        </r>
      </text>
    </comment>
    <comment ref="E76" authorId="0">
      <text>
        <r>
          <rPr>
            <b/>
            <sz val="8"/>
            <color indexed="81"/>
            <rFont val="Tahoma"/>
            <charset val="1"/>
          </rPr>
          <t xml:space="preserve">
DMR, Mineral Economics: Bituminous steam coal, Chemical Industries</t>
        </r>
      </text>
    </comment>
    <comment ref="E78" authorId="0">
      <text>
        <r>
          <rPr>
            <b/>
            <sz val="8"/>
            <color indexed="81"/>
            <rFont val="Tahoma"/>
            <charset val="1"/>
          </rPr>
          <t xml:space="preserve">
Source: Eskom 2010 Annual Report, Electricity output for coal fired statios (Public Electricity Plants only).</t>
        </r>
      </text>
    </comment>
    <comment ref="AU78" authorId="0">
      <text>
        <r>
          <rPr>
            <b/>
            <sz val="8"/>
            <color indexed="81"/>
            <rFont val="Tahoma"/>
            <charset val="1"/>
          </rPr>
          <t xml:space="preserve">
Source: Eskom 2010 Annual Report, Elec output for nuclear station.</t>
        </r>
      </text>
    </comment>
    <comment ref="AV78" authorId="0">
      <text>
        <r>
          <rPr>
            <b/>
            <sz val="8"/>
            <color indexed="81"/>
            <rFont val="Tahoma"/>
            <charset val="1"/>
          </rPr>
          <t xml:space="preserve">
Source: Eskom 2010 Annual Report,  Hydro Elec stations+ Pumped storage.</t>
        </r>
      </text>
    </comment>
    <comment ref="BD78" authorId="0">
      <text>
        <r>
          <rPr>
            <b/>
            <sz val="8"/>
            <color indexed="81"/>
            <rFont val="Tahoma"/>
            <charset val="1"/>
          </rPr>
          <t>allen.molapo:
eskom</t>
        </r>
      </text>
    </comment>
    <comment ref="E79" authorId="0">
      <text>
        <r>
          <rPr>
            <b/>
            <sz val="8"/>
            <color indexed="81"/>
            <rFont val="Tahoma"/>
            <charset val="1"/>
          </rPr>
          <t xml:space="preserve">
Source: Nersa 2006 Annual Report,Chapter 3, table 3.3,Municipalities + Private.</t>
        </r>
      </text>
    </comment>
    <comment ref="AV79" authorId="0">
      <text>
        <r>
          <rPr>
            <b/>
            <sz val="8"/>
            <color indexed="81"/>
            <rFont val="Tahoma"/>
            <charset val="1"/>
          </rPr>
          <t xml:space="preserve">
Source: Nersa 2005 Annual Report, Page 45 Chapter 3, table 3.3 - Hydro + Pumped Storage</t>
        </r>
      </text>
    </comment>
    <comment ref="BD79" authorId="0">
      <text>
        <r>
          <rPr>
            <b/>
            <sz val="8"/>
            <color indexed="81"/>
            <rFont val="Tahoma"/>
            <charset val="1"/>
          </rPr>
          <t xml:space="preserve">allen.molapo:
this is calculated from independent power producers and munics
</t>
        </r>
      </text>
    </comment>
    <comment ref="S81" authorId="0">
      <text>
        <r>
          <rPr>
            <b/>
            <sz val="8"/>
            <color indexed="81"/>
            <rFont val="Tahoma"/>
            <charset val="1"/>
          </rPr>
          <t xml:space="preserve">
Source: Nersa 2006 Annual Report,Chapter 3, table 3.3 - Bagasse</t>
        </r>
      </text>
    </comment>
    <comment ref="AV87" authorId="0">
      <text>
        <r>
          <rPr>
            <b/>
            <sz val="8"/>
            <color indexed="81"/>
            <rFont val="Tahoma"/>
            <charset val="1"/>
          </rPr>
          <t xml:space="preserve">
Source: Nersa 2006 Annual Report, Page 13 Chapter 3, table 3.3 - Pumped storage only (Public+Munics+IPP,)</t>
        </r>
      </text>
    </comment>
  </commentList>
</comments>
</file>

<file path=xl/comments2.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<sst xmlns="http://schemas.openxmlformats.org/spreadsheetml/2006/main" count="945" uniqueCount="364">
  <si>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</si>
  <si>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</si>
  <si>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</si>
  <si>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</si>
  <si>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</si>
  <si>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</si>
  <si>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</si>
  <si>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</si>
  <si>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</si>
  <si>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</si>
  <si>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</si>
  <si>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</si>
  <si>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</si>
  <si>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</si>
  <si>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</si>
  <si>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</si>
  <si>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</si>
  <si>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</si>
  <si>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</si>
  <si>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</si>
  <si>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</si>
  <si>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</si>
  <si>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</si>
  <si>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</si>
  <si>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</si>
  <si>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</si>
  <si>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</si>
  <si>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</si>
  <si>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</si>
  <si>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</si>
  <si>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</si>
  <si>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</si>
  <si>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</si>
  <si>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</si>
  <si>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</si>
  <si>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</si>
  <si>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</si>
  <si>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</si>
  <si>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</si>
  <si>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</si>
  <si>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</si>
  <si>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</si>
  <si>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</si>
  <si>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</si>
  <si>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</si>
  <si>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</si>
  <si>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</si>
  <si>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</si>
  <si>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</si>
  <si>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</si>
  <si>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</si>
  <si>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</si>
  <si>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</si>
  <si>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</si>
  <si>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</si>
  <si>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</si>
  <si>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</si>
  <si>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</si>
  <si>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</si>
  <si>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</si>
  <si>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</si>
  <si>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</si>
  <si>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</si>
  <si>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</si>
  <si>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</si>
  <si>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</si>
  <si>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</si>
  <si>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</si>
  <si>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</si>
  <si>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</si>
  <si>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</si>
  <si>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</si>
  <si>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</si>
  <si>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</si>
  <si>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</si>
  <si>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</si>
  <si>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</si>
  <si>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</si>
  <si>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</si>
  <si>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</si>
  <si>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</si>
  <si>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</si>
  <si>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</si>
  <si>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</si>
  <si>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</si>
  <si>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</si>
  <si>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</si>
  <si>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</si>
  <si>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</si>
  <si>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</si>
  <si>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</si>
  <si>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</si>
  <si>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</si>
  <si>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</si>
  <si>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</si>
  <si>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</si>
  <si>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</si>
  <si>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</si>
  <si>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</si>
  <si>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</si>
  <si>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</si>
  <si>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</si>
  <si>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</si>
  <si>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</si>
  <si>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</si>
  <si>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</si>
  <si>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</si>
  <si>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</si>
  <si>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</si>
  <si>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</si>
  <si>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</si>
  <si>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</si>
  <si>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</si>
  <si>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</si>
  <si>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</si>
  <si>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</si>
  <si>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</si>
  <si>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</si>
  <si>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</si>
  <si>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</si>
  <si>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</si>
  <si>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</si>
  <si>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</si>
  <si>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</si>
  <si>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</si>
  <si>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</si>
  <si>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</si>
  <si>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</si>
  <si>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</si>
  <si>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</si>
  <si>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</si>
  <si>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</si>
  <si>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</si>
  <si>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</si>
  <si>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</si>
  <si>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</si>
  <si>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</si>
  <si>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</si>
  <si>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</si>
  <si>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</si>
  <si>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</si>
  <si>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</si>
  <si>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</si>
  <si>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</si>
  <si>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</si>
  <si>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</si>
  <si>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</si>
  <si>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</si>
  <si>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</si>
  <si>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</si>
  <si>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</si>
  <si>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</si>
  <si>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</si>
  <si>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</si>
  <si>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</si>
  <si>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</si>
  <si>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</si>
  <si>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</si>
  <si>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</si>
  <si>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</si>
  <si>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</si>
  <si>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</si>
  <si>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</si>
  <si>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</si>
  <si>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</si>
  <si>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</si>
  <si>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</si>
  <si>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</si>
  <si>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</si>
  <si>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</si>
  <si>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</si>
  <si>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</si>
  <si>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</si>
  <si>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</si>
  <si>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</si>
  <si>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</si>
  <si>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</si>
  <si>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</si>
  <si>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</si>
  <si>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</si>
  <si>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</si>
  <si>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</si>
  <si>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</si>
  <si>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</si>
  <si>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</si>
  <si>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</si>
  <si>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</si>
  <si>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</si>
  <si>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</si>
  <si>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</si>
  <si>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</si>
  <si>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</si>
  <si>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</si>
  <si>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</si>
  <si>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</si>
  <si>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</si>
  <si>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</si>
  <si>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</si>
  <si>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</si>
  <si>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</si>
  <si>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</si>
  <si>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</si>
  <si>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</si>
  <si>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</si>
  <si>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</si>
  <si>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</si>
  <si>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</si>
  <si>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</si>
  <si>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</si>
  <si>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</si>
  <si>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</si>
  <si>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</si>
  <si>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</si>
  <si>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</si>
  <si>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</si>
  <si>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</si>
  <si>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</si>
  <si>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</si>
  <si>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</si>
  <si>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</si>
  <si>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</si>
  <si>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</si>
  <si>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</si>
  <si>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</si>
  <si>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</si>
  <si>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</si>
  <si>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</si>
  <si>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</si>
  <si>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</si>
  <si>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</si>
  <si>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</si>
  <si>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</si>
  <si>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</si>
  <si>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</si>
  <si>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</si>
  <si>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</si>
  <si>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</si>
  <si>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</si>
  <si>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</si>
  <si>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</si>
  <si>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</si>
  <si>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</si>
  <si>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</si>
  <si>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</si>
  <si>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</si>
  <si>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</si>
  <si>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</si>
  <si>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</si>
  <si>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</si>
  <si>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</si>
  <si>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</si>
  <si>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</si>
  <si>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</si>
  <si>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</si>
  <si>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</si>
  <si>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</si>
  <si>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</si>
  <si>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</si>
  <si>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</si>
  <si>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</si>
  <si>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</si>
  <si>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</si>
  <si>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</si>
  <si>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</si>
  <si>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</si>
  <si>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</si>
  <si>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</si>
  <si>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</si>
  <si>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</si>
  <si>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</si>
  <si>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</si>
  <si>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</si>
  <si>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</si>
  <si>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</si>
  <si>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</si>
  <si>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</si>
  <si>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</si>
  <si>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</si>
  <si>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</si>
  <si>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</si>
  <si>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</si>
  <si>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</si>
  <si>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</si>
  <si>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</si>
  <si>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</si>
  <si>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</si>
  <si>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</si>
  <si>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</si>
  <si>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</si>
  <si>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</si>
  <si>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</si>
  <si>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</si>
  <si>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</si>
  <si>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</si>
  <si>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</si>
  <si>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</si>
  <si>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</si>
  <si>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</si>
  <si>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</si>
  <si>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</si>
  <si>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</si>
  <si>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</si>
  <si>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</si>
  <si>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</si>
  <si>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</si>
  <si>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</si>
  <si>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</si>
  <si>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</si>
  <si>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</si>
  <si>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</si>
  <si>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</si>
  <si>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</si>
  <si>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</si>
  <si>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</si>
  <si>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</si>
  <si>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</si>
  <si>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</si>
  <si>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</si>
  <si>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</si>
  <si>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</si>
  <si>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</si>
  <si>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</si>
  <si>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</si>
  <si>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</si>
  <si>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</si>
  <si>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</si>
  <si>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</si>
  <si>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</si>
  <si>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</si>
  <si>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</si>
  <si>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</si>
  <si>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</si>
  <si>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</si>
  <si>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</si>
  <si>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</si>
  <si>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</si>
  <si>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</si>
  <si>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</si>
  <si>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</si>
  <si>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</si>
  <si>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</si>
  <si>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</si>
  <si>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</si>
  <si>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</si>
  <si>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</si>
  <si>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</si>
  <si>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</si>
  <si>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</si>
  <si>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</si>
  <si>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</si>
  <si>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</si>
  <si>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</si>
  <si>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</si>
  <si>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</si>
  <si>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</si>
  <si>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</si>
  <si>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</si>
  <si>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</si>
  <si>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</si>
  <si>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</si>
  <si>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</si>
  <si>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</si>
  <si>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</si>
  <si>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2009 ver 4</t>
  </si>
</sst>
</file>

<file path=xl/styles.xml><?xml version="1.0" encoding="utf-8"?>
<styleSheet xmlns="http://schemas.openxmlformats.org/spreadsheetml/2006/main">
  <numFmts count="5">
    <numFmt numFmtId="164" formatCode="_ * #,##0.00_ ;_ * \-#,##0.00_ ;_ * &quot;-&quot;??_ ;_ @_ "/>
    <numFmt numFmtId="165" formatCode="#,##0.00;\-#,##0.00;\-"/>
    <numFmt numFmtId="166" formatCode="#,##0.00;;\-"/>
    <numFmt numFmtId="167" formatCode="#,##0.00;#,##0.00;\-"/>
    <numFmt numFmtId="168" formatCode="#,##0;\-#,##0;\-"/>
  </numFmts>
  <fonts count="41">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sz val="8"/>
      <color indexed="81"/>
      <name val="Tahoma"/>
      <charset val="1"/>
    </font>
    <font>
      <b/>
      <sz val="8"/>
      <color indexed="81"/>
      <name val="Tahoma"/>
      <charset val="1"/>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164" fontId="9" fillId="0" borderId="0" xfId="1" applyFont="1"/>
    <xf numFmtId="0" fontId="16" fillId="0" borderId="0" xfId="0" applyFont="1"/>
    <xf numFmtId="11" fontId="17" fillId="0" borderId="0" xfId="1" applyNumberFormat="1" applyFont="1"/>
    <xf numFmtId="164"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5" fontId="26" fillId="13" borderId="0" xfId="0" applyNumberFormat="1" applyFont="1" applyFill="1" applyAlignment="1">
      <alignment horizontal="left"/>
    </xf>
    <xf numFmtId="165" fontId="28" fillId="13" borderId="0" xfId="0" applyNumberFormat="1" applyFont="1" applyFill="1" applyAlignment="1">
      <alignment horizontal="left"/>
    </xf>
    <xf numFmtId="165" fontId="28" fillId="13" borderId="1" xfId="0" applyNumberFormat="1" applyFont="1" applyFill="1" applyBorder="1" applyAlignment="1">
      <alignment horizontal="left"/>
    </xf>
    <xf numFmtId="0" fontId="20" fillId="14" borderId="0" xfId="0" applyFont="1" applyFill="1"/>
    <xf numFmtId="165" fontId="20" fillId="15" borderId="0" xfId="0" applyNumberFormat="1" applyFont="1" applyFill="1"/>
    <xf numFmtId="165" fontId="0" fillId="0" borderId="0" xfId="0" applyNumberFormat="1"/>
    <xf numFmtId="165" fontId="20" fillId="13" borderId="0" xfId="0" applyNumberFormat="1" applyFont="1" applyFill="1"/>
    <xf numFmtId="165" fontId="20" fillId="15" borderId="1" xfId="0" applyNumberFormat="1" applyFont="1" applyFill="1" applyBorder="1"/>
    <xf numFmtId="166" fontId="0" fillId="0" borderId="0" xfId="0" applyNumberFormat="1"/>
    <xf numFmtId="0" fontId="25" fillId="14" borderId="0" xfId="0" applyFont="1" applyFill="1" applyAlignment="1">
      <alignment horizontal="center" vertical="center"/>
    </xf>
    <xf numFmtId="165" fontId="24" fillId="15" borderId="0" xfId="0" applyNumberFormat="1" applyFont="1" applyFill="1"/>
    <xf numFmtId="165" fontId="24" fillId="13" borderId="0" xfId="0" applyNumberFormat="1" applyFont="1" applyFill="1"/>
    <xf numFmtId="165" fontId="24"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5" fillId="14" borderId="0" xfId="0" applyFont="1" applyFill="1"/>
    <xf numFmtId="0" fontId="24" fillId="14" borderId="0" xfId="0" applyFont="1" applyFill="1"/>
    <xf numFmtId="165" fontId="29" fillId="15" borderId="0" xfId="0" applyNumberFormat="1" applyFont="1" applyFill="1"/>
    <xf numFmtId="165" fontId="29" fillId="13" borderId="0" xfId="0" applyNumberFormat="1" applyFont="1" applyFill="1"/>
    <xf numFmtId="165" fontId="29" fillId="15" borderId="1" xfId="0" applyNumberFormat="1" applyFont="1" applyFill="1" applyBorder="1"/>
    <xf numFmtId="0" fontId="30" fillId="0" borderId="0" xfId="0" applyFont="1"/>
    <xf numFmtId="165" fontId="25" fillId="15" borderId="0" xfId="0" applyNumberFormat="1" applyFont="1" applyFill="1"/>
    <xf numFmtId="165"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6" fontId="22" fillId="17" borderId="0" xfId="0" applyNumberFormat="1" applyFont="1" applyFill="1"/>
    <xf numFmtId="166" fontId="24" fillId="18" borderId="0" xfId="0" applyNumberFormat="1" applyFont="1" applyFill="1"/>
    <xf numFmtId="166" fontId="25" fillId="7" borderId="0" xfId="0" quotePrefix="1" applyNumberFormat="1" applyFont="1" applyFill="1" applyAlignment="1">
      <alignment horizontal="right"/>
    </xf>
    <xf numFmtId="166" fontId="25" fillId="9" borderId="0" xfId="0" applyNumberFormat="1" applyFont="1" applyFill="1"/>
    <xf numFmtId="166" fontId="25" fillId="10" borderId="0" xfId="0" applyNumberFormat="1" applyFont="1" applyFill="1"/>
    <xf numFmtId="166" fontId="25" fillId="10" borderId="0" xfId="0" quotePrefix="1" applyNumberFormat="1" applyFont="1" applyFill="1" applyAlignment="1">
      <alignment horizontal="right"/>
    </xf>
    <xf numFmtId="166" fontId="23" fillId="19" borderId="0" xfId="0" quotePrefix="1" applyNumberFormat="1" applyFont="1" applyFill="1" applyAlignment="1">
      <alignment horizontal="right"/>
    </xf>
    <xf numFmtId="166" fontId="25" fillId="20" borderId="0" xfId="0" applyNumberFormat="1" applyFont="1" applyFill="1"/>
    <xf numFmtId="166" fontId="23" fillId="21" borderId="0" xfId="0" applyNumberFormat="1" applyFont="1" applyFill="1"/>
    <xf numFmtId="166" fontId="20" fillId="0" borderId="0" xfId="0" applyNumberFormat="1" applyFont="1"/>
    <xf numFmtId="165" fontId="20" fillId="0" borderId="0" xfId="0" applyNumberFormat="1" applyFont="1"/>
    <xf numFmtId="165" fontId="25" fillId="0" borderId="0" xfId="0" applyNumberFormat="1" applyFont="1"/>
    <xf numFmtId="0" fontId="15" fillId="0" borderId="0" xfId="0" applyFont="1"/>
    <xf numFmtId="167" fontId="25" fillId="15" borderId="0" xfId="0" applyNumberFormat="1" applyFont="1" applyFill="1"/>
    <xf numFmtId="0" fontId="20" fillId="14" borderId="0" xfId="0" quotePrefix="1" applyFont="1" applyFill="1" applyAlignment="1">
      <alignment horizontal="left"/>
    </xf>
    <xf numFmtId="165" fontId="20" fillId="15" borderId="0" xfId="0" quotePrefix="1" applyNumberFormat="1" applyFont="1" applyFill="1" applyAlignment="1">
      <alignment horizontal="left"/>
    </xf>
    <xf numFmtId="0" fontId="33" fillId="14" borderId="0" xfId="0" applyFont="1" applyFill="1"/>
    <xf numFmtId="165" fontId="34" fillId="15" borderId="0" xfId="0" applyNumberFormat="1" applyFont="1" applyFill="1"/>
    <xf numFmtId="165" fontId="34" fillId="15" borderId="0" xfId="0" quotePrefix="1" applyNumberFormat="1" applyFont="1" applyFill="1" applyAlignment="1">
      <alignment horizontal="right"/>
    </xf>
    <xf numFmtId="165" fontId="33" fillId="15" borderId="0" xfId="0" applyNumberFormat="1" applyFont="1" applyFill="1"/>
    <xf numFmtId="168"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36" fillId="0" borderId="0" xfId="0" applyFont="1" applyAlignment="1">
      <alignment horizontal="left" vertical="top" wrapText="1"/>
    </xf>
    <xf numFmtId="0" fontId="38" fillId="0" borderId="5" xfId="0" applyFont="1" applyBorder="1" applyAlignment="1">
      <alignment vertical="top" wrapText="1"/>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C20"/>
  <sheetViews>
    <sheetView workbookViewId="0">
      <selection activeCell="A3" sqref="A3:C3"/>
    </sheetView>
  </sheetViews>
  <sheetFormatPr defaultColWidth="105.28515625" defaultRowHeight="12.75"/>
  <cols>
    <col min="1" max="1" width="19.140625" customWidth="1"/>
    <col min="2" max="3" width="59.42578125" customWidth="1"/>
  </cols>
  <sheetData>
    <row r="1" spans="1:3" ht="18">
      <c r="A1" s="23" t="s">
        <v>362</v>
      </c>
    </row>
    <row r="2" spans="1:3" ht="111.75" customHeight="1">
      <c r="A2" s="128" t="s">
        <v>332</v>
      </c>
      <c r="B2" s="128"/>
      <c r="C2" s="128"/>
    </row>
    <row r="3" spans="1:3" ht="83.25" customHeight="1" thickBot="1">
      <c r="A3" s="129" t="s">
        <v>333</v>
      </c>
      <c r="B3" s="129"/>
      <c r="C3" s="129"/>
    </row>
    <row r="4" spans="1:3" ht="13.5" thickBot="1">
      <c r="A4" s="130" t="s">
        <v>334</v>
      </c>
      <c r="B4" s="131"/>
      <c r="C4" s="132"/>
    </row>
    <row r="5" spans="1:3" ht="13.5" thickBot="1">
      <c r="A5" s="122"/>
      <c r="B5" s="123" t="s">
        <v>335</v>
      </c>
      <c r="C5" s="123" t="s">
        <v>336</v>
      </c>
    </row>
    <row r="6" spans="1:3" ht="13.5" thickBot="1">
      <c r="A6" s="127" t="s">
        <v>337</v>
      </c>
      <c r="B6" s="124" t="s">
        <v>338</v>
      </c>
      <c r="C6" s="124" t="s">
        <v>339</v>
      </c>
    </row>
    <row r="7" spans="1:3" ht="26.25" thickBot="1">
      <c r="A7" s="127" t="s">
        <v>340</v>
      </c>
      <c r="B7" s="124" t="s">
        <v>341</v>
      </c>
      <c r="C7" s="124" t="s">
        <v>342</v>
      </c>
    </row>
    <row r="8" spans="1:3" ht="13.5" thickBot="1">
      <c r="A8" s="127" t="s">
        <v>343</v>
      </c>
      <c r="B8" s="124" t="s">
        <v>344</v>
      </c>
      <c r="C8" s="124" t="s">
        <v>344</v>
      </c>
    </row>
    <row r="9" spans="1:3" ht="13.5" thickBot="1">
      <c r="A9" s="127" t="s">
        <v>345</v>
      </c>
      <c r="B9" s="124" t="s">
        <v>346</v>
      </c>
      <c r="C9" s="124" t="s">
        <v>346</v>
      </c>
    </row>
    <row r="10" spans="1:3">
      <c r="A10" s="133" t="s">
        <v>324</v>
      </c>
      <c r="B10" s="133" t="s">
        <v>347</v>
      </c>
      <c r="C10" s="125" t="s">
        <v>348</v>
      </c>
    </row>
    <row r="11" spans="1:3">
      <c r="A11" s="134"/>
      <c r="B11" s="134"/>
      <c r="C11" s="125" t="s">
        <v>349</v>
      </c>
    </row>
    <row r="12" spans="1:3">
      <c r="A12" s="134"/>
      <c r="B12" s="134"/>
      <c r="C12" s="125" t="s">
        <v>350</v>
      </c>
    </row>
    <row r="13" spans="1:3">
      <c r="A13" s="134"/>
      <c r="B13" s="134"/>
      <c r="C13" s="125" t="s">
        <v>351</v>
      </c>
    </row>
    <row r="14" spans="1:3" ht="13.5" thickBot="1">
      <c r="A14" s="135"/>
      <c r="B14" s="135"/>
      <c r="C14" s="124" t="s">
        <v>352</v>
      </c>
    </row>
    <row r="15" spans="1:3" ht="51.75" thickBot="1">
      <c r="A15" s="127" t="s">
        <v>353</v>
      </c>
      <c r="B15" s="124" t="s">
        <v>354</v>
      </c>
      <c r="C15" s="124" t="s">
        <v>355</v>
      </c>
    </row>
    <row r="16" spans="1:3">
      <c r="A16" s="133" t="s">
        <v>356</v>
      </c>
      <c r="B16" s="133" t="s">
        <v>344</v>
      </c>
      <c r="C16" s="125" t="s">
        <v>346</v>
      </c>
    </row>
    <row r="17" spans="1:3" ht="25.5">
      <c r="A17" s="134"/>
      <c r="B17" s="134"/>
      <c r="C17" s="125" t="s">
        <v>357</v>
      </c>
    </row>
    <row r="18" spans="1:3" ht="13.5" thickBot="1">
      <c r="A18" s="135"/>
      <c r="B18" s="135"/>
      <c r="C18" s="124"/>
    </row>
    <row r="19" spans="1:3" ht="13.5" thickBot="1">
      <c r="A19" s="127" t="s">
        <v>358</v>
      </c>
      <c r="B19" s="124" t="s">
        <v>344</v>
      </c>
      <c r="C19" s="124" t="s">
        <v>344</v>
      </c>
    </row>
    <row r="20" spans="1:3" ht="1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sheetView>
  </sheetViews>
  <sheetFormatPr defaultRowHeight="12.75"/>
  <cols>
    <col min="1" max="1" width="35.140625" bestFit="1" customWidth="1"/>
    <col min="2" max="2" width="15.42578125" bestFit="1" customWidth="1"/>
    <col min="3" max="3" width="8.85546875" bestFit="1" customWidth="1"/>
    <col min="4" max="4" width="13.140625" bestFit="1"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8554687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0.140625" bestFit="1" customWidth="1"/>
    <col min="23" max="24" width="14.28515625" bestFit="1" customWidth="1"/>
    <col min="25" max="25" width="11.28515625" bestFit="1"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39" width="9.42578125" bestFit="1" customWidth="1"/>
    <col min="40" max="42" width="11.28515625" bestFit="1" customWidth="1"/>
    <col min="43" max="43" width="9.85546875" bestFit="1" customWidth="1"/>
    <col min="44" max="44" width="9.5703125" bestFit="1" customWidth="1"/>
    <col min="45" max="45" width="13.140625" bestFit="1" customWidth="1"/>
    <col min="46" max="47" width="10.140625" bestFit="1" customWidth="1"/>
    <col min="48" max="48" width="9" bestFit="1" customWidth="1"/>
    <col min="49" max="49" width="10.7109375" bestFit="1" customWidth="1"/>
    <col min="50" max="50" width="9"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6"/>
      <c r="BH3" s="136"/>
      <c r="BI3" s="136"/>
      <c r="BJ3" s="136"/>
    </row>
    <row r="4" spans="1:62" ht="13.5">
      <c r="A4" s="22" t="s">
        <v>164</v>
      </c>
      <c r="B4" s="12">
        <f>D4+E4+F4</f>
        <v>249489146</v>
      </c>
      <c r="C4" s="12">
        <f>G4+H4</f>
        <v>0</v>
      </c>
      <c r="D4" s="12">
        <v>1668394</v>
      </c>
      <c r="E4" s="12">
        <v>247820752</v>
      </c>
      <c r="F4" s="12"/>
      <c r="G4" s="12"/>
      <c r="H4" s="12"/>
      <c r="I4" s="12"/>
      <c r="J4" s="12">
        <v>1092529</v>
      </c>
      <c r="K4" s="12"/>
      <c r="L4" s="12"/>
      <c r="M4" s="12"/>
      <c r="N4" s="12"/>
      <c r="O4" s="12">
        <v>19054</v>
      </c>
      <c r="P4" s="12"/>
      <c r="Q4" s="12">
        <v>428396.03125</v>
      </c>
      <c r="R4" s="12"/>
      <c r="S4" s="12"/>
      <c r="T4" s="12"/>
      <c r="U4" s="12"/>
      <c r="V4" s="12">
        <v>4071.031982421875</v>
      </c>
      <c r="W4" s="12">
        <f>SUM(X4:AB4)</f>
        <v>146743.015625</v>
      </c>
      <c r="X4" s="12"/>
      <c r="Y4" s="12">
        <v>146743.015625</v>
      </c>
      <c r="Z4" s="12"/>
      <c r="AA4" s="12"/>
      <c r="AB4" s="12"/>
      <c r="AC4" s="12">
        <v>4.6457999269478023E-4</v>
      </c>
      <c r="AD4" s="12"/>
      <c r="AE4" s="12">
        <v>560886.4375</v>
      </c>
      <c r="AF4" s="12">
        <v>10524234</v>
      </c>
      <c r="AG4" s="12">
        <v>2384.151611328125</v>
      </c>
      <c r="AH4" s="12"/>
      <c r="AI4" s="12">
        <v>2355236.75</v>
      </c>
      <c r="AJ4" s="12">
        <v>614925.5625</v>
      </c>
      <c r="AK4" s="12">
        <v>11269368</v>
      </c>
      <c r="AL4" s="12">
        <v>490402.5625</v>
      </c>
      <c r="AM4" s="12"/>
      <c r="AN4" s="12">
        <v>129704.3359375</v>
      </c>
      <c r="AO4" s="12">
        <v>461606.9375</v>
      </c>
      <c r="AP4" s="12">
        <v>432174.3125</v>
      </c>
      <c r="AQ4" s="12">
        <v>65140.96484375</v>
      </c>
      <c r="AR4" s="12"/>
      <c r="AS4" s="12"/>
      <c r="AT4" s="12">
        <v>26880.13671875</v>
      </c>
      <c r="AU4" s="12">
        <v>38806.0625</v>
      </c>
      <c r="AV4" s="12">
        <v>4193.6201171875</v>
      </c>
      <c r="AW4" s="12"/>
      <c r="AX4" s="12">
        <v>1043000</v>
      </c>
      <c r="AY4" s="12"/>
      <c r="AZ4" s="12">
        <v>32.228000640869141</v>
      </c>
      <c r="BA4" s="12"/>
      <c r="BB4" s="12"/>
      <c r="BC4" s="12"/>
      <c r="BD4" s="12">
        <v>240370848</v>
      </c>
      <c r="BE4" s="12"/>
    </row>
    <row r="5" spans="1:62" ht="13.5">
      <c r="A5" s="22" t="s">
        <v>143</v>
      </c>
      <c r="B5" s="12">
        <f t="shared" ref="B5:B66" si="0">D5+E5+F5</f>
        <v>0</v>
      </c>
      <c r="C5" s="12">
        <f t="shared" ref="C5:C68" si="1">G5+H5</f>
        <v>0</v>
      </c>
      <c r="D5" s="12"/>
      <c r="E5" s="12"/>
      <c r="F5" s="12"/>
      <c r="G5" s="12"/>
      <c r="H5" s="12"/>
      <c r="I5" s="12"/>
      <c r="J5" s="12"/>
      <c r="K5" s="12"/>
      <c r="L5" s="12"/>
      <c r="M5" s="12">
        <v>22590.283203125</v>
      </c>
      <c r="N5" s="12"/>
      <c r="O5" s="12"/>
      <c r="P5" s="12"/>
      <c r="Q5" s="12">
        <f t="shared" ref="Q5:Q9" si="2">SUM(R5:U5)</f>
        <v>0</v>
      </c>
      <c r="R5" s="12"/>
      <c r="S5" s="12"/>
      <c r="T5" s="12"/>
      <c r="U5" s="12"/>
      <c r="V5" s="12">
        <v>34808.98046875</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174131.984375</v>
      </c>
      <c r="C6" s="12">
        <f t="shared" si="1"/>
        <v>0</v>
      </c>
      <c r="D6" s="12">
        <v>23783</v>
      </c>
      <c r="E6" s="12">
        <v>150348.984375</v>
      </c>
      <c r="F6" s="12"/>
      <c r="G6" s="12"/>
      <c r="H6" s="12"/>
      <c r="I6" s="12"/>
      <c r="J6" s="12"/>
      <c r="K6" s="12"/>
      <c r="L6" s="12"/>
      <c r="M6" s="12"/>
      <c r="N6" s="12"/>
      <c r="O6" s="12">
        <v>0</v>
      </c>
      <c r="P6" s="12"/>
      <c r="Q6" s="12">
        <f t="shared" si="2"/>
        <v>0</v>
      </c>
      <c r="R6" s="12"/>
      <c r="S6" s="12"/>
      <c r="T6" s="12"/>
      <c r="U6" s="12"/>
      <c r="V6" s="12"/>
      <c r="W6" s="12">
        <f>SUM(X6:AB6)</f>
        <v>25039926</v>
      </c>
      <c r="X6" s="12">
        <v>25039926</v>
      </c>
      <c r="Y6" s="12"/>
      <c r="Z6" s="12"/>
      <c r="AA6" s="12"/>
      <c r="AB6" s="12"/>
      <c r="AC6" s="12"/>
      <c r="AD6" s="12"/>
      <c r="AE6" s="12">
        <v>110.66666412353516</v>
      </c>
      <c r="AF6" s="12">
        <v>2005865.5</v>
      </c>
      <c r="AG6" s="12">
        <v>34248.7109375</v>
      </c>
      <c r="AH6" s="12"/>
      <c r="AI6" s="12">
        <v>105254.46875</v>
      </c>
      <c r="AJ6" s="12">
        <v>4.7432098388671875</v>
      </c>
      <c r="AK6" s="12">
        <v>2233763</v>
      </c>
      <c r="AL6" s="12">
        <v>2115187.25</v>
      </c>
      <c r="AM6" s="12"/>
      <c r="AN6" s="12">
        <v>0.18518517911434174</v>
      </c>
      <c r="AO6" s="12">
        <v>5006.1220703125</v>
      </c>
      <c r="AP6" s="12">
        <v>38.206001281738281</v>
      </c>
      <c r="AQ6" s="12">
        <v>29180.337890625</v>
      </c>
      <c r="AR6" s="12"/>
      <c r="AS6" s="12">
        <v>2767739</v>
      </c>
      <c r="AT6" s="12"/>
      <c r="AU6" s="12"/>
      <c r="AV6" s="12"/>
      <c r="AW6" s="12"/>
      <c r="AX6" s="12"/>
      <c r="AY6" s="12"/>
      <c r="AZ6" s="12"/>
      <c r="BA6" s="12"/>
      <c r="BB6" s="12"/>
      <c r="BC6" s="12"/>
      <c r="BD6" s="12">
        <v>10624000</v>
      </c>
      <c r="BE6" s="12"/>
    </row>
    <row r="7" spans="1:62" ht="13.5">
      <c r="A7" s="21" t="s">
        <v>124</v>
      </c>
      <c r="B7" s="12">
        <f>D7+E7+F7</f>
        <v>-51976914</v>
      </c>
      <c r="C7" s="12">
        <f t="shared" si="1"/>
        <v>0</v>
      </c>
      <c r="D7" s="12">
        <v>-616318</v>
      </c>
      <c r="E7" s="12">
        <v>-51360596</v>
      </c>
      <c r="F7" s="12"/>
      <c r="G7" s="12"/>
      <c r="H7" s="12"/>
      <c r="I7" s="12"/>
      <c r="J7" s="12">
        <v>0</v>
      </c>
      <c r="K7" s="12"/>
      <c r="L7" s="12"/>
      <c r="M7" s="12"/>
      <c r="N7" s="12"/>
      <c r="O7" s="12">
        <v>0</v>
      </c>
      <c r="P7" s="12"/>
      <c r="Q7" s="12">
        <f t="shared" si="2"/>
        <v>0</v>
      </c>
      <c r="R7" s="12"/>
      <c r="S7" s="12"/>
      <c r="T7" s="12"/>
      <c r="U7" s="12"/>
      <c r="V7" s="12"/>
      <c r="W7" s="12">
        <f t="shared" ref="W7:W68" si="3">SUM(X7:AB7)</f>
        <v>-15407.8154296875</v>
      </c>
      <c r="X7" s="12">
        <v>-15407.8154296875</v>
      </c>
      <c r="Y7" s="12"/>
      <c r="Z7" s="12"/>
      <c r="AA7" s="12"/>
      <c r="AB7" s="12"/>
      <c r="AC7" s="12"/>
      <c r="AD7" s="12"/>
      <c r="AE7" s="12">
        <v>-2.0314815044403076</v>
      </c>
      <c r="AF7" s="12">
        <v>-449744.6875</v>
      </c>
      <c r="AG7" s="12">
        <v>-8246.2119140625</v>
      </c>
      <c r="AH7" s="12"/>
      <c r="AI7" s="12">
        <v>-49009.3046875</v>
      </c>
      <c r="AJ7" s="12">
        <v>-11225.8271484375</v>
      </c>
      <c r="AK7" s="12">
        <v>-834243.8125</v>
      </c>
      <c r="AL7" s="12">
        <v>-1869984.875</v>
      </c>
      <c r="AM7" s="12"/>
      <c r="AN7" s="12">
        <v>-2046.1654052734375</v>
      </c>
      <c r="AO7" s="12">
        <v>-75894.4921875</v>
      </c>
      <c r="AP7" s="12">
        <v>-5720.59521484375</v>
      </c>
      <c r="AQ7" s="12">
        <v>-88579.1015625</v>
      </c>
      <c r="AR7" s="12"/>
      <c r="AS7" s="12">
        <v>-109293.1953125</v>
      </c>
      <c r="AT7" s="12"/>
      <c r="AU7" s="12"/>
      <c r="AV7" s="12"/>
      <c r="AW7" s="12"/>
      <c r="AX7" s="12"/>
      <c r="AY7" s="12"/>
      <c r="AZ7" s="12"/>
      <c r="BA7" s="12"/>
      <c r="BB7" s="12"/>
      <c r="BC7" s="12"/>
      <c r="BD7" s="12">
        <v>-13589000</v>
      </c>
      <c r="BE7" s="12"/>
    </row>
    <row r="8" spans="1:62" ht="13.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0</v>
      </c>
      <c r="C9" s="12">
        <f t="shared" si="1"/>
        <v>0</v>
      </c>
      <c r="D9" s="12"/>
      <c r="E9" s="12"/>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197686363.984375</v>
      </c>
      <c r="C10" s="14">
        <f>G10+H10</f>
        <v>0</v>
      </c>
      <c r="D10" s="14">
        <f>SUM(D4:D9)</f>
        <v>1075859</v>
      </c>
      <c r="E10" s="14">
        <f t="shared" ref="E10:L10" si="4">SUM(E4:E9)</f>
        <v>196610504.984375</v>
      </c>
      <c r="F10" s="14">
        <f t="shared" si="4"/>
        <v>0</v>
      </c>
      <c r="G10" s="14">
        <f t="shared" si="4"/>
        <v>0</v>
      </c>
      <c r="H10" s="14">
        <f t="shared" si="4"/>
        <v>0</v>
      </c>
      <c r="I10" s="14">
        <f t="shared" si="4"/>
        <v>0</v>
      </c>
      <c r="J10" s="14">
        <f t="shared" si="4"/>
        <v>1092529</v>
      </c>
      <c r="K10" s="14">
        <f t="shared" si="4"/>
        <v>0</v>
      </c>
      <c r="L10" s="14">
        <f t="shared" si="4"/>
        <v>0</v>
      </c>
      <c r="M10" s="14">
        <f>SUM(M4:M9)</f>
        <v>22590.283203125</v>
      </c>
      <c r="N10" s="14">
        <v>0</v>
      </c>
      <c r="O10" s="14">
        <f>SUM(O4:O9)</f>
        <v>19054</v>
      </c>
      <c r="P10" s="14">
        <f t="shared" ref="P10:U10" si="5">SUM(P4:P9)</f>
        <v>0</v>
      </c>
      <c r="Q10" s="14">
        <f>SUM(Q4:Q9)</f>
        <v>428396.03125</v>
      </c>
      <c r="R10" s="14">
        <f t="shared" si="5"/>
        <v>0</v>
      </c>
      <c r="S10" s="14">
        <f t="shared" si="5"/>
        <v>0</v>
      </c>
      <c r="T10" s="14">
        <f t="shared" si="5"/>
        <v>0</v>
      </c>
      <c r="U10" s="14">
        <f t="shared" si="5"/>
        <v>0</v>
      </c>
      <c r="V10" s="14">
        <f>SUM(V4:V9)</f>
        <v>38880.012451171875</v>
      </c>
      <c r="W10" s="14">
        <f t="shared" si="3"/>
        <v>29167222.950195312</v>
      </c>
      <c r="X10" s="14">
        <f>SUM(X4:X9)</f>
        <v>25024518.184570312</v>
      </c>
      <c r="Y10" s="14">
        <f>SUM(Y4:Y9)</f>
        <v>146743.015625</v>
      </c>
      <c r="Z10" s="14">
        <f t="shared" ref="Z10:AR10" si="6">SUM(Z4:Z9)</f>
        <v>0</v>
      </c>
      <c r="AA10" s="14">
        <f t="shared" si="6"/>
        <v>0</v>
      </c>
      <c r="AB10" s="14">
        <f>SUM(AB4:AB9)</f>
        <v>3995961.75</v>
      </c>
      <c r="AC10" s="14">
        <f t="shared" si="6"/>
        <v>4.6457999269478023E-4</v>
      </c>
      <c r="AD10" s="14">
        <f t="shared" si="6"/>
        <v>0</v>
      </c>
      <c r="AE10" s="14">
        <f t="shared" si="6"/>
        <v>560995.07268261909</v>
      </c>
      <c r="AF10" s="14">
        <f>SUM(AF4:AF9)</f>
        <v>12080354.8125</v>
      </c>
      <c r="AG10" s="14">
        <f>SUM(AG4:AG9)</f>
        <v>28386.650634765625</v>
      </c>
      <c r="AH10" s="14">
        <f t="shared" si="6"/>
        <v>0</v>
      </c>
      <c r="AI10" s="14">
        <f t="shared" si="6"/>
        <v>2411481.9140625</v>
      </c>
      <c r="AJ10" s="14">
        <f>SUM(AJ4:AJ9)</f>
        <v>603704.47856140137</v>
      </c>
      <c r="AK10" s="14">
        <f>SUM(AK4:AK9)</f>
        <v>12668887.1875</v>
      </c>
      <c r="AL10" s="14">
        <f t="shared" si="6"/>
        <v>735604.9375</v>
      </c>
      <c r="AM10" s="14">
        <f t="shared" si="6"/>
        <v>0</v>
      </c>
      <c r="AN10" s="14">
        <f t="shared" si="6"/>
        <v>127658.35571740568</v>
      </c>
      <c r="AO10" s="14">
        <f>SUM(AO4:AO9)</f>
        <v>390718.5673828125</v>
      </c>
      <c r="AP10" s="14">
        <f t="shared" si="6"/>
        <v>426491.92328643799</v>
      </c>
      <c r="AQ10" s="14">
        <f t="shared" si="6"/>
        <v>5742.201171875</v>
      </c>
      <c r="AR10" s="14">
        <f t="shared" si="6"/>
        <v>0</v>
      </c>
      <c r="AS10" s="14">
        <f>SUM(AS4:AS9)</f>
        <v>2658445.8046875</v>
      </c>
      <c r="AT10" s="14">
        <f>SUM(AT4:AT9)</f>
        <v>26880.13671875</v>
      </c>
      <c r="AU10" s="14">
        <f t="shared" ref="AU10:BE10" si="7">SUM(AU4:AU9)</f>
        <v>38806.0625</v>
      </c>
      <c r="AV10" s="14">
        <f t="shared" si="7"/>
        <v>4193.6201171875</v>
      </c>
      <c r="AW10" s="14">
        <f>SUM(AW4:AW9)</f>
        <v>0</v>
      </c>
      <c r="AX10" s="14">
        <f t="shared" si="7"/>
        <v>1043000</v>
      </c>
      <c r="AY10" s="14">
        <f t="shared" si="7"/>
        <v>0</v>
      </c>
      <c r="AZ10" s="14">
        <f t="shared" si="7"/>
        <v>32.228000640869141</v>
      </c>
      <c r="BA10" s="14">
        <f t="shared" si="7"/>
        <v>0</v>
      </c>
      <c r="BB10" s="14">
        <f t="shared" si="7"/>
        <v>0</v>
      </c>
      <c r="BC10" s="14">
        <f t="shared" si="7"/>
        <v>0</v>
      </c>
      <c r="BD10" s="14">
        <f>SUM(BD4:BD9)</f>
        <v>237405848</v>
      </c>
      <c r="BE10" s="14">
        <f t="shared" si="7"/>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12422240.1796875</v>
      </c>
      <c r="C12" s="12">
        <f>G12+H12</f>
        <v>0</v>
      </c>
      <c r="D12" s="12">
        <f>(D10-(D11+D13+D31+D43)-D44)</f>
        <v>-1282227.8046875</v>
      </c>
      <c r="E12" s="12">
        <f>(E10-(E11+E13+E31+E43)-E44)</f>
        <v>13704467.984375</v>
      </c>
      <c r="F12" s="12">
        <f t="shared" ref="F12:L12" si="8">(F10-(F11+F13+F31+F43)-F44)</f>
        <v>0</v>
      </c>
      <c r="G12" s="12">
        <f t="shared" si="8"/>
        <v>0</v>
      </c>
      <c r="H12" s="12">
        <f t="shared" si="8"/>
        <v>0</v>
      </c>
      <c r="I12" s="12">
        <f t="shared" si="8"/>
        <v>0</v>
      </c>
      <c r="J12" s="12">
        <f t="shared" si="8"/>
        <v>-774139</v>
      </c>
      <c r="K12" s="12">
        <f t="shared" si="8"/>
        <v>0</v>
      </c>
      <c r="L12" s="12">
        <f t="shared" si="8"/>
        <v>0</v>
      </c>
      <c r="M12" s="12">
        <f>(M10-(M11+M13+M31+M43)-M44)</f>
        <v>55.411224365234375</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-102935.04223632812</v>
      </c>
      <c r="W12" s="12">
        <f t="shared" si="3"/>
        <v>0.1845703125</v>
      </c>
      <c r="X12" s="12">
        <f t="shared" ref="X12:BE12" si="10">(X10-(X11+X13+X31+X43)-X44)</f>
        <v>0.1845703125</v>
      </c>
      <c r="Y12" s="12">
        <f>(Y10-(Y11+Y13+Y31+Y43)-Y44)</f>
        <v>0</v>
      </c>
      <c r="Z12" s="12">
        <f t="shared" si="10"/>
        <v>0</v>
      </c>
      <c r="AA12" s="12">
        <f t="shared" si="10"/>
        <v>0</v>
      </c>
      <c r="AB12" s="12">
        <f>(AB10-(AB11+AB13+AB31+AB43)-AB44)</f>
        <v>0</v>
      </c>
      <c r="AC12" s="12">
        <f t="shared" si="10"/>
        <v>-4.5848003355786204E-4</v>
      </c>
      <c r="AD12" s="12">
        <f t="shared" si="10"/>
        <v>0</v>
      </c>
      <c r="AE12" s="12">
        <f t="shared" si="10"/>
        <v>-2.1067380905151367E-2</v>
      </c>
      <c r="AF12" s="12">
        <f>(AF10-(AF11+AF13+AF31+AF43)-AF44)</f>
        <v>4.74700927734375E-2</v>
      </c>
      <c r="AG12" s="12">
        <f>(AG10-(AG11+AG13+AG31+AG43)-AG44)</f>
        <v>-2.44140625E-4</v>
      </c>
      <c r="AH12" s="12">
        <f t="shared" si="10"/>
        <v>0</v>
      </c>
      <c r="AI12" s="12">
        <f t="shared" si="10"/>
        <v>0.1640625</v>
      </c>
      <c r="AJ12" s="12">
        <f t="shared" si="10"/>
        <v>-6.5581798553466797E-3</v>
      </c>
      <c r="AK12" s="12">
        <f t="shared" si="10"/>
        <v>3.515625E-2</v>
      </c>
      <c r="AL12" s="12">
        <f>(AL10-(AL11+AL13+AL31+AL43)-AL44)</f>
        <v>-3.929901123046875E-2</v>
      </c>
      <c r="AM12" s="12">
        <f t="shared" si="10"/>
        <v>0</v>
      </c>
      <c r="AN12" s="12">
        <f t="shared" si="10"/>
        <v>4.8584789037704468E-3</v>
      </c>
      <c r="AO12" s="12">
        <f t="shared" si="10"/>
        <v>-7.814452052116394E-3</v>
      </c>
      <c r="AP12" s="12">
        <f t="shared" si="10"/>
        <v>6.90460205078125E-3</v>
      </c>
      <c r="AQ12" s="12">
        <f t="shared" si="10"/>
        <v>-1.2614913284778595E-3</v>
      </c>
      <c r="AR12" s="12">
        <f t="shared" si="10"/>
        <v>0</v>
      </c>
      <c r="AS12" s="12">
        <f t="shared" si="10"/>
        <v>-0.1953125</v>
      </c>
      <c r="AT12" s="12">
        <f t="shared" si="10"/>
        <v>0</v>
      </c>
      <c r="AU12" s="12">
        <f t="shared" si="10"/>
        <v>0</v>
      </c>
      <c r="AV12" s="12">
        <f>(AV10-(AV11+AV13+AV31+AV43)-AV44)</f>
        <v>0</v>
      </c>
      <c r="AW12" s="12">
        <f t="shared" si="10"/>
        <v>0</v>
      </c>
      <c r="AX12" s="12">
        <f t="shared" si="10"/>
        <v>0</v>
      </c>
      <c r="AY12" s="12">
        <f t="shared" si="10"/>
        <v>0</v>
      </c>
      <c r="AZ12" s="12">
        <f t="shared" si="10"/>
        <v>0</v>
      </c>
      <c r="BA12" s="12">
        <f t="shared" si="10"/>
        <v>0</v>
      </c>
      <c r="BB12" s="12">
        <f t="shared" si="10"/>
        <v>0</v>
      </c>
      <c r="BC12" s="12">
        <f t="shared" si="10"/>
        <v>0</v>
      </c>
      <c r="BD12" s="12">
        <f>(BD10-(BD11+BD13+BD31+BD43)-BD44)</f>
        <v>33740621.15625</v>
      </c>
      <c r="BE12" s="12">
        <f t="shared" si="10"/>
        <v>0</v>
      </c>
    </row>
    <row r="13" spans="1:62" s="2" customFormat="1">
      <c r="A13" s="13" t="s">
        <v>60</v>
      </c>
      <c r="B13" s="14">
        <f>D13+E13+F13</f>
        <v>152130755</v>
      </c>
      <c r="C13" s="14">
        <f>G13+H13</f>
        <v>0</v>
      </c>
      <c r="D13" s="14">
        <f>SUM(D14:D30)</f>
        <v>1580399</v>
      </c>
      <c r="E13" s="14">
        <f t="shared" ref="E13:J13" si="11">SUM(E14:E30)</f>
        <v>150550356</v>
      </c>
      <c r="F13" s="14">
        <f t="shared" si="11"/>
        <v>0</v>
      </c>
      <c r="G13" s="14">
        <f t="shared" si="11"/>
        <v>0</v>
      </c>
      <c r="H13" s="14">
        <f t="shared" si="11"/>
        <v>0</v>
      </c>
      <c r="I13" s="14">
        <f t="shared" si="11"/>
        <v>0</v>
      </c>
      <c r="J13" s="14">
        <f t="shared" si="11"/>
        <v>283413</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29167222.765625</v>
      </c>
      <c r="X13" s="14">
        <f t="shared" si="12"/>
        <v>25024518</v>
      </c>
      <c r="Y13" s="14">
        <f>SUM(Y14:Y30)</f>
        <v>146743.015625</v>
      </c>
      <c r="Z13" s="14">
        <f t="shared" si="12"/>
        <v>0</v>
      </c>
      <c r="AA13" s="14">
        <f t="shared" si="12"/>
        <v>0</v>
      </c>
      <c r="AB13" s="14">
        <f>SUM(AB14:AB30)</f>
        <v>3995961.75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62" ht="13.5">
      <c r="A14" s="22" t="s">
        <v>167</v>
      </c>
      <c r="B14" s="12">
        <f>D14+E14+F14</f>
        <v>115061888</v>
      </c>
      <c r="C14" s="12">
        <f t="shared" si="1"/>
        <v>0</v>
      </c>
      <c r="D14" s="12"/>
      <c r="E14" s="12">
        <v>115061888</v>
      </c>
      <c r="F14" s="12"/>
      <c r="G14" s="12"/>
      <c r="H14" s="12"/>
      <c r="I14" s="12"/>
      <c r="J14" s="12"/>
      <c r="K14" s="12"/>
      <c r="L14" s="12"/>
      <c r="M14" s="12"/>
      <c r="N14" s="12"/>
      <c r="O14" s="12"/>
      <c r="P14" s="12"/>
      <c r="Q14" s="12">
        <f>SUM(R14:U14)</f>
        <v>0</v>
      </c>
      <c r="R14" s="12"/>
      <c r="S14" s="12"/>
      <c r="T14" s="12"/>
      <c r="U14" s="12"/>
      <c r="V14" s="12"/>
      <c r="W14" s="12">
        <f t="shared" ref="W14:W30" si="14">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2532612</v>
      </c>
      <c r="C15" s="12">
        <f t="shared" si="1"/>
        <v>0</v>
      </c>
      <c r="D15" s="12"/>
      <c r="E15" s="12">
        <v>2532612</v>
      </c>
      <c r="F15" s="12"/>
      <c r="G15" s="12"/>
      <c r="H15" s="12"/>
      <c r="I15" s="12"/>
      <c r="J15" s="12"/>
      <c r="K15" s="12"/>
      <c r="L15" s="12"/>
      <c r="M15" s="12"/>
      <c r="N15" s="12"/>
      <c r="O15" s="12"/>
      <c r="P15" s="12"/>
      <c r="Q15" s="12">
        <f t="shared" ref="Q15:Q43" si="15">SUM(R15:U15)</f>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f t="shared" si="15"/>
        <v>0</v>
      </c>
      <c r="R16" s="12"/>
      <c r="S16" s="12"/>
      <c r="T16" s="12"/>
      <c r="U16" s="12"/>
      <c r="V16" s="12"/>
      <c r="W16" s="12">
        <f t="shared" si="14"/>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4"/>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f t="shared" si="15"/>
        <v>0</v>
      </c>
      <c r="R18" s="12"/>
      <c r="S18" s="12"/>
      <c r="T18" s="12"/>
      <c r="U18" s="12"/>
      <c r="V18" s="12"/>
      <c r="W18" s="12">
        <f t="shared" si="14"/>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f t="shared" si="15"/>
        <v>0</v>
      </c>
      <c r="R19" s="12"/>
      <c r="S19" s="12"/>
      <c r="T19" s="12"/>
      <c r="U19" s="12"/>
      <c r="V19" s="12"/>
      <c r="W19" s="12">
        <f t="shared" si="14"/>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f t="shared" si="15"/>
        <v>0</v>
      </c>
      <c r="R20" s="12"/>
      <c r="S20" s="12"/>
      <c r="T20" s="12"/>
      <c r="U20" s="12"/>
      <c r="V20" s="12"/>
      <c r="W20" s="12">
        <f t="shared" si="14"/>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f t="shared" si="15"/>
        <v>0</v>
      </c>
      <c r="R21" s="12"/>
      <c r="S21" s="12"/>
      <c r="T21" s="12"/>
      <c r="U21" s="12"/>
      <c r="V21" s="12"/>
      <c r="W21" s="12">
        <f t="shared" si="14"/>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f t="shared" si="15"/>
        <v>0</v>
      </c>
      <c r="R22" s="12"/>
      <c r="S22" s="12"/>
      <c r="T22" s="12"/>
      <c r="U22" s="12"/>
      <c r="V22" s="12"/>
      <c r="W22" s="12">
        <f t="shared" si="14"/>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1580399</v>
      </c>
      <c r="C23" s="12">
        <f t="shared" si="1"/>
        <v>0</v>
      </c>
      <c r="D23" s="12">
        <v>1580399</v>
      </c>
      <c r="E23" s="12"/>
      <c r="F23" s="12"/>
      <c r="G23" s="12"/>
      <c r="H23" s="12"/>
      <c r="I23" s="12"/>
      <c r="J23" s="12"/>
      <c r="K23" s="12"/>
      <c r="L23" s="12"/>
      <c r="M23" s="12"/>
      <c r="N23" s="12"/>
      <c r="O23" s="12"/>
      <c r="P23" s="12"/>
      <c r="Q23" s="12">
        <f t="shared" si="15"/>
        <v>0</v>
      </c>
      <c r="R23" s="12"/>
      <c r="S23" s="12"/>
      <c r="T23" s="12"/>
      <c r="U23" s="12"/>
      <c r="V23" s="12"/>
      <c r="W23" s="12">
        <f t="shared" si="14"/>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f t="shared" si="15"/>
        <v>0</v>
      </c>
      <c r="R24" s="12"/>
      <c r="S24" s="12"/>
      <c r="T24" s="12"/>
      <c r="U24" s="12"/>
      <c r="V24" s="12"/>
      <c r="W24" s="12">
        <f t="shared" si="14"/>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283413</v>
      </c>
      <c r="K25" s="12"/>
      <c r="L25" s="12"/>
      <c r="M25" s="12"/>
      <c r="N25" s="12"/>
      <c r="O25" s="12"/>
      <c r="P25" s="12"/>
      <c r="Q25" s="12">
        <f t="shared" si="15"/>
        <v>0</v>
      </c>
      <c r="R25" s="12"/>
      <c r="S25" s="12"/>
      <c r="T25" s="12"/>
      <c r="U25" s="12"/>
      <c r="V25" s="12"/>
      <c r="W25" s="12">
        <f t="shared" si="14"/>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f t="shared" si="15"/>
        <v>0</v>
      </c>
      <c r="R26" s="12"/>
      <c r="S26" s="12"/>
      <c r="T26" s="12"/>
      <c r="U26" s="12"/>
      <c r="V26" s="12"/>
      <c r="W26" s="12">
        <f t="shared" si="14"/>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f t="shared" si="15"/>
        <v>0</v>
      </c>
      <c r="R27" s="12"/>
      <c r="S27" s="12"/>
      <c r="T27" s="12"/>
      <c r="U27" s="12"/>
      <c r="V27" s="12"/>
      <c r="W27" s="12">
        <f t="shared" si="14"/>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f t="shared" si="15"/>
        <v>0</v>
      </c>
      <c r="R28" s="12"/>
      <c r="S28" s="12"/>
      <c r="T28" s="12"/>
      <c r="U28" s="12"/>
      <c r="V28" s="12"/>
      <c r="W28" s="12">
        <f>SUM(X28:AB28)</f>
        <v>29167222.765625</v>
      </c>
      <c r="X28" s="12">
        <v>25024518</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32955856</v>
      </c>
      <c r="C29" s="12">
        <f t="shared" si="1"/>
        <v>0</v>
      </c>
      <c r="D29" s="12"/>
      <c r="E29" s="12">
        <v>32955856</v>
      </c>
      <c r="F29" s="12"/>
      <c r="G29" s="12"/>
      <c r="H29" s="12"/>
      <c r="I29" s="12"/>
      <c r="J29" s="12"/>
      <c r="K29" s="12"/>
      <c r="L29" s="12"/>
      <c r="M29" s="12"/>
      <c r="N29" s="12"/>
      <c r="O29" s="12"/>
      <c r="P29" s="12"/>
      <c r="Q29" s="12">
        <f t="shared" si="15"/>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f t="shared" si="15"/>
        <v>0</v>
      </c>
      <c r="R30" s="12"/>
      <c r="S30" s="12"/>
      <c r="T30" s="12"/>
      <c r="U30" s="12"/>
      <c r="V30" s="12"/>
      <c r="W30" s="12">
        <f t="shared" si="14"/>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12369781</v>
      </c>
      <c r="BE31" s="14">
        <f t="shared" si="17"/>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f t="shared" si="15"/>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f t="shared" si="15"/>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f t="shared" si="15"/>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f t="shared" si="15"/>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f t="shared" si="15"/>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f t="shared" si="15"/>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f t="shared" si="15"/>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64" ht="13.5">
      <c r="A39" s="22" t="s">
        <v>125</v>
      </c>
      <c r="B39" s="12">
        <f t="shared" si="0"/>
        <v>0</v>
      </c>
      <c r="C39" s="12">
        <f>G39+H39</f>
        <v>0</v>
      </c>
      <c r="D39" s="12"/>
      <c r="E39" s="12"/>
      <c r="F39" s="12"/>
      <c r="G39" s="12"/>
      <c r="H39" s="12"/>
      <c r="I39" s="12"/>
      <c r="J39" s="12"/>
      <c r="K39" s="12"/>
      <c r="L39" s="12"/>
      <c r="M39" s="12"/>
      <c r="N39" s="12"/>
      <c r="O39" s="12"/>
      <c r="P39" s="12"/>
      <c r="Q39" s="12">
        <f t="shared" si="15"/>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64" ht="13.5">
      <c r="A40" s="8" t="s">
        <v>77</v>
      </c>
      <c r="B40" s="12">
        <f t="shared" si="0"/>
        <v>0</v>
      </c>
      <c r="C40" s="12">
        <f t="shared" si="1"/>
        <v>0</v>
      </c>
      <c r="D40" s="12"/>
      <c r="E40" s="12"/>
      <c r="F40" s="12"/>
      <c r="G40" s="12"/>
      <c r="H40" s="12"/>
      <c r="I40" s="12"/>
      <c r="J40" s="12"/>
      <c r="K40" s="12"/>
      <c r="L40" s="12"/>
      <c r="M40" s="12"/>
      <c r="N40" s="12"/>
      <c r="O40" s="12"/>
      <c r="P40" s="12"/>
      <c r="Q40" s="12">
        <f t="shared" si="15"/>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c r="A41" s="8" t="s">
        <v>78</v>
      </c>
      <c r="B41" s="12">
        <f t="shared" si="0"/>
        <v>0</v>
      </c>
      <c r="C41" s="12">
        <f t="shared" si="1"/>
        <v>0</v>
      </c>
      <c r="D41" s="12"/>
      <c r="E41" s="12"/>
      <c r="F41" s="12"/>
      <c r="G41" s="12"/>
      <c r="H41" s="12"/>
      <c r="I41" s="12"/>
      <c r="J41" s="12"/>
      <c r="K41" s="12"/>
      <c r="L41" s="12"/>
      <c r="M41" s="12"/>
      <c r="N41" s="12"/>
      <c r="O41" s="12"/>
      <c r="P41" s="12"/>
      <c r="Q41" s="12">
        <f t="shared" si="15"/>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f t="shared" si="15"/>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f t="shared" si="15"/>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75">
      <c r="A44" s="13" t="s">
        <v>80</v>
      </c>
      <c r="B44" s="14">
        <f>D44+E44+F44</f>
        <v>33133368.8046875</v>
      </c>
      <c r="C44" s="14">
        <f t="shared" si="1"/>
        <v>0</v>
      </c>
      <c r="D44" s="14">
        <f t="shared" ref="D44:L44" si="18">D45+D59+D67</f>
        <v>777687.8046875</v>
      </c>
      <c r="E44" s="14">
        <f>E45+E59+E67</f>
        <v>32355681</v>
      </c>
      <c r="F44" s="14">
        <f t="shared" si="18"/>
        <v>0</v>
      </c>
      <c r="G44" s="14">
        <f t="shared" si="18"/>
        <v>0</v>
      </c>
      <c r="H44" s="14">
        <f t="shared" si="18"/>
        <v>0</v>
      </c>
      <c r="I44" s="14">
        <f t="shared" si="18"/>
        <v>0</v>
      </c>
      <c r="J44" s="14">
        <f t="shared" si="18"/>
        <v>1583255</v>
      </c>
      <c r="K44" s="14">
        <f t="shared" si="18"/>
        <v>0</v>
      </c>
      <c r="L44" s="14">
        <f t="shared" si="18"/>
        <v>0</v>
      </c>
      <c r="M44" s="14">
        <f>M45+M59+M67</f>
        <v>22534.871978759766</v>
      </c>
      <c r="N44" s="14">
        <v>0</v>
      </c>
      <c r="O44" s="14">
        <f t="shared" ref="O44:AS44" si="19">O45+O59+O67</f>
        <v>15745</v>
      </c>
      <c r="P44" s="14">
        <f t="shared" si="19"/>
        <v>0</v>
      </c>
      <c r="Q44" s="14">
        <f t="shared" si="19"/>
        <v>190400</v>
      </c>
      <c r="R44" s="14">
        <f t="shared" si="19"/>
        <v>0</v>
      </c>
      <c r="S44" s="14">
        <f t="shared" si="19"/>
        <v>0</v>
      </c>
      <c r="T44" s="14">
        <f t="shared" si="19"/>
        <v>0</v>
      </c>
      <c r="U44" s="14">
        <f t="shared" si="19"/>
        <v>0</v>
      </c>
      <c r="V44" s="14">
        <f t="shared" si="19"/>
        <v>74083</v>
      </c>
      <c r="W44" s="14">
        <f t="shared" si="3"/>
        <v>0</v>
      </c>
      <c r="X44" s="14">
        <f t="shared" si="19"/>
        <v>0</v>
      </c>
      <c r="Y44" s="14">
        <f t="shared" si="19"/>
        <v>0</v>
      </c>
      <c r="Z44" s="14">
        <f t="shared" si="19"/>
        <v>0</v>
      </c>
      <c r="AA44" s="14">
        <f t="shared" si="19"/>
        <v>0</v>
      </c>
      <c r="AB44" s="14">
        <f t="shared" si="19"/>
        <v>0</v>
      </c>
      <c r="AC44" s="14">
        <f t="shared" si="19"/>
        <v>9.2306002625264227E-4</v>
      </c>
      <c r="AD44" s="14">
        <f t="shared" si="19"/>
        <v>0</v>
      </c>
      <c r="AE44" s="14">
        <f>AE45+AE59+AE67</f>
        <v>560995.09375</v>
      </c>
      <c r="AF44" s="14">
        <f>AF45+AF59+AF67</f>
        <v>12080354.765029907</v>
      </c>
      <c r="AG44" s="14">
        <f>AG45+AG59+AG67</f>
        <v>28386.65087890625</v>
      </c>
      <c r="AH44" s="14">
        <f t="shared" si="19"/>
        <v>0</v>
      </c>
      <c r="AI44" s="14">
        <f t="shared" si="19"/>
        <v>2411481.75</v>
      </c>
      <c r="AJ44" s="14">
        <f t="shared" si="19"/>
        <v>603704.48511958122</v>
      </c>
      <c r="AK44" s="14">
        <f t="shared" si="19"/>
        <v>12668887.15234375</v>
      </c>
      <c r="AL44" s="14">
        <f t="shared" si="19"/>
        <v>735604.97679901123</v>
      </c>
      <c r="AM44" s="14">
        <f t="shared" si="19"/>
        <v>0</v>
      </c>
      <c r="AN44" s="14">
        <f t="shared" si="19"/>
        <v>127658.35085892677</v>
      </c>
      <c r="AO44" s="14">
        <f>AO45+AO59+AO67</f>
        <v>390718.57519726455</v>
      </c>
      <c r="AP44" s="14">
        <f t="shared" si="19"/>
        <v>426491.91638183594</v>
      </c>
      <c r="AQ44" s="14">
        <f t="shared" si="19"/>
        <v>5742.2024333663285</v>
      </c>
      <c r="AR44" s="14">
        <f t="shared" si="19"/>
        <v>0</v>
      </c>
      <c r="AS44" s="14">
        <f t="shared" si="19"/>
        <v>2658446</v>
      </c>
      <c r="AT44" s="14">
        <f>AT45+AT59+AT67</f>
        <v>26880.13671875</v>
      </c>
      <c r="AU44" s="14">
        <f t="shared" ref="AU44:BC44" si="20">AU45+AU59+AU67</f>
        <v>38806.0625</v>
      </c>
      <c r="AV44" s="14">
        <f t="shared" si="20"/>
        <v>4193.6201171875</v>
      </c>
      <c r="AW44" s="14">
        <f t="shared" si="20"/>
        <v>0</v>
      </c>
      <c r="AX44" s="14">
        <f t="shared" si="20"/>
        <v>1043000</v>
      </c>
      <c r="AY44" s="14">
        <f t="shared" si="20"/>
        <v>0</v>
      </c>
      <c r="AZ44" s="14">
        <f t="shared" si="20"/>
        <v>32.228000640869141</v>
      </c>
      <c r="BA44" s="14">
        <f t="shared" si="20"/>
        <v>0</v>
      </c>
      <c r="BB44" s="14">
        <f t="shared" si="20"/>
        <v>0</v>
      </c>
      <c r="BC44" s="14">
        <f t="shared" si="20"/>
        <v>0</v>
      </c>
      <c r="BD44" s="14">
        <f>BD45+BD59+BD67</f>
        <v>181949445.84375</v>
      </c>
      <c r="BE44" s="14">
        <f>BE45+BE59+BE67</f>
        <v>0</v>
      </c>
      <c r="BF44" s="6"/>
      <c r="BG44" s="6"/>
      <c r="BH44" s="6"/>
      <c r="BI44" s="6"/>
      <c r="BJ44" s="6"/>
      <c r="BK44" s="6"/>
      <c r="BL44" s="6"/>
    </row>
    <row r="45" spans="1:64" s="2" customFormat="1">
      <c r="A45" s="13" t="s">
        <v>81</v>
      </c>
      <c r="B45" s="14">
        <f>D45+E45+F45</f>
        <v>21374261</v>
      </c>
      <c r="C45" s="14">
        <f t="shared" si="1"/>
        <v>0</v>
      </c>
      <c r="D45" s="14">
        <f>SUM(D46:D58)</f>
        <v>677588</v>
      </c>
      <c r="E45" s="14">
        <f t="shared" ref="E45:L45" si="21">SUM(E46:E58)</f>
        <v>20696673</v>
      </c>
      <c r="F45" s="14">
        <f>SUM(F46:F58)</f>
        <v>0</v>
      </c>
      <c r="G45" s="14">
        <f t="shared" si="21"/>
        <v>0</v>
      </c>
      <c r="H45" s="14">
        <f t="shared" si="21"/>
        <v>0</v>
      </c>
      <c r="I45" s="14">
        <f t="shared" si="21"/>
        <v>0</v>
      </c>
      <c r="J45" s="14">
        <f t="shared" si="21"/>
        <v>1583255</v>
      </c>
      <c r="K45" s="14">
        <f t="shared" si="21"/>
        <v>0</v>
      </c>
      <c r="L45" s="14">
        <f t="shared" si="21"/>
        <v>0</v>
      </c>
      <c r="M45" s="14">
        <f>SUM(M46:M58)</f>
        <v>17525.037017822266</v>
      </c>
      <c r="N45" s="14">
        <v>0</v>
      </c>
      <c r="O45" s="14">
        <f>SUM(O46:O58)</f>
        <v>15745</v>
      </c>
      <c r="P45" s="14">
        <f t="shared" ref="P45:BC45" si="22">SUM(P46:P58)</f>
        <v>0</v>
      </c>
      <c r="Q45" s="14">
        <f t="shared" si="22"/>
        <v>0</v>
      </c>
      <c r="R45" s="14">
        <f t="shared" si="22"/>
        <v>0</v>
      </c>
      <c r="S45" s="14">
        <f t="shared" si="22"/>
        <v>0</v>
      </c>
      <c r="T45" s="14">
        <f t="shared" si="22"/>
        <v>0</v>
      </c>
      <c r="U45" s="14">
        <f t="shared" si="22"/>
        <v>0</v>
      </c>
      <c r="V45" s="14">
        <f t="shared" si="22"/>
        <v>70969</v>
      </c>
      <c r="W45" s="14">
        <f t="shared" si="3"/>
        <v>0</v>
      </c>
      <c r="X45" s="14">
        <f t="shared" si="22"/>
        <v>0</v>
      </c>
      <c r="Y45" s="14">
        <f t="shared" si="22"/>
        <v>0</v>
      </c>
      <c r="Z45" s="14">
        <f t="shared" si="22"/>
        <v>0</v>
      </c>
      <c r="AA45" s="14">
        <f t="shared" si="22"/>
        <v>0</v>
      </c>
      <c r="AB45" s="14">
        <f t="shared" si="22"/>
        <v>0</v>
      </c>
      <c r="AC45" s="14">
        <f t="shared" si="22"/>
        <v>0</v>
      </c>
      <c r="AD45" s="14">
        <f t="shared" si="22"/>
        <v>0</v>
      </c>
      <c r="AE45" s="14">
        <f t="shared" si="22"/>
        <v>0</v>
      </c>
      <c r="AF45" s="14">
        <f>SUM(AF46:AF58)</f>
        <v>13107.6982421875</v>
      </c>
      <c r="AG45" s="14">
        <f>SUM(AG46:AG58)</f>
        <v>0</v>
      </c>
      <c r="AH45" s="14">
        <f t="shared" si="22"/>
        <v>0</v>
      </c>
      <c r="AI45" s="14">
        <f t="shared" si="22"/>
        <v>0</v>
      </c>
      <c r="AJ45" s="14">
        <f t="shared" si="22"/>
        <v>13610.214416503906</v>
      </c>
      <c r="AK45" s="14">
        <f t="shared" si="22"/>
        <v>1175043.96875</v>
      </c>
      <c r="AL45" s="14">
        <f t="shared" si="22"/>
        <v>3504.1039428710937</v>
      </c>
      <c r="AM45" s="14">
        <f t="shared" si="22"/>
        <v>0</v>
      </c>
      <c r="AN45" s="14">
        <f t="shared" si="22"/>
        <v>770.65197229385376</v>
      </c>
      <c r="AO45" s="14">
        <f>SUM(AO46:AO58)</f>
        <v>87819.888671875</v>
      </c>
      <c r="AP45" s="14">
        <f>SUM(AP46:AP58)</f>
        <v>332483.40625</v>
      </c>
      <c r="AQ45" s="14">
        <f t="shared" si="22"/>
        <v>37.574401140213013</v>
      </c>
      <c r="AR45" s="14">
        <f t="shared" si="22"/>
        <v>0</v>
      </c>
      <c r="AS45" s="14">
        <f t="shared" si="22"/>
        <v>0</v>
      </c>
      <c r="AT45" s="14">
        <f t="shared" si="22"/>
        <v>0</v>
      </c>
      <c r="AU45" s="14">
        <f t="shared" si="22"/>
        <v>38806.0625</v>
      </c>
      <c r="AV45" s="14">
        <f t="shared" si="22"/>
        <v>4193.6201171875</v>
      </c>
      <c r="AW45" s="14">
        <f t="shared" si="22"/>
        <v>0</v>
      </c>
      <c r="AX45" s="14">
        <f t="shared" si="22"/>
        <v>0</v>
      </c>
      <c r="AY45" s="14">
        <f t="shared" si="22"/>
        <v>0</v>
      </c>
      <c r="AZ45" s="14">
        <f t="shared" si="22"/>
        <v>0</v>
      </c>
      <c r="BA45" s="14">
        <f t="shared" si="22"/>
        <v>0</v>
      </c>
      <c r="BB45" s="14">
        <f t="shared" si="22"/>
        <v>0</v>
      </c>
      <c r="BC45" s="14">
        <f t="shared" si="22"/>
        <v>0</v>
      </c>
      <c r="BD45" s="14">
        <f>SUM(BD46:BD58)</f>
        <v>84895319.87890625</v>
      </c>
      <c r="BE45" s="14">
        <f>SUM(BE46:BE58)</f>
        <v>0</v>
      </c>
      <c r="BF45" s="5"/>
    </row>
    <row r="46" spans="1:64" ht="13.5">
      <c r="A46" s="22" t="s">
        <v>144</v>
      </c>
      <c r="B46" s="12">
        <f t="shared" si="0"/>
        <v>3558289</v>
      </c>
      <c r="C46" s="12">
        <f t="shared" si="1"/>
        <v>0</v>
      </c>
      <c r="D46" s="12">
        <v>111222</v>
      </c>
      <c r="E46" s="12">
        <v>3447067</v>
      </c>
      <c r="F46" s="12"/>
      <c r="G46" s="12"/>
      <c r="H46" s="12"/>
      <c r="I46" s="12"/>
      <c r="J46" s="12">
        <v>1583255</v>
      </c>
      <c r="K46" s="12"/>
      <c r="L46" s="12"/>
      <c r="M46" s="12">
        <v>7552</v>
      </c>
      <c r="N46" s="12"/>
      <c r="O46" s="12">
        <v>15745</v>
      </c>
      <c r="P46" s="12"/>
      <c r="Q46" s="12">
        <f t="shared" ref="Q46:Q58" si="23">SUM(R46:U46)</f>
        <v>0</v>
      </c>
      <c r="R46" s="12"/>
      <c r="S46" s="12"/>
      <c r="T46" s="12"/>
      <c r="U46" s="12"/>
      <c r="V46" s="12">
        <v>11743</v>
      </c>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18592242</v>
      </c>
      <c r="BE46" s="12"/>
    </row>
    <row r="47" spans="1:64" ht="13.5">
      <c r="A47" s="22" t="s">
        <v>145</v>
      </c>
      <c r="B47" s="12">
        <f t="shared" si="0"/>
        <v>1921738</v>
      </c>
      <c r="C47" s="12">
        <f t="shared" si="1"/>
        <v>0</v>
      </c>
      <c r="D47" s="12"/>
      <c r="E47" s="12">
        <v>1921738</v>
      </c>
      <c r="F47" s="12"/>
      <c r="G47" s="12"/>
      <c r="H47" s="12"/>
      <c r="I47" s="12"/>
      <c r="J47" s="12"/>
      <c r="K47" s="12"/>
      <c r="L47" s="12"/>
      <c r="M47" s="12">
        <v>1884</v>
      </c>
      <c r="N47" s="12"/>
      <c r="O47" s="12"/>
      <c r="P47" s="12"/>
      <c r="Q47" s="12">
        <f t="shared" si="23"/>
        <v>0</v>
      </c>
      <c r="R47" s="12"/>
      <c r="S47" s="12"/>
      <c r="T47" s="12"/>
      <c r="U47" s="12"/>
      <c r="V47" s="12">
        <v>34421</v>
      </c>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10128917</v>
      </c>
      <c r="BE47" s="12"/>
    </row>
    <row r="48" spans="1:64" ht="13.5">
      <c r="A48" s="8" t="s">
        <v>82</v>
      </c>
      <c r="B48" s="12">
        <f t="shared" si="0"/>
        <v>0</v>
      </c>
      <c r="C48" s="12">
        <f t="shared" si="1"/>
        <v>0</v>
      </c>
      <c r="D48" s="12"/>
      <c r="E48" s="12"/>
      <c r="F48" s="12"/>
      <c r="G48" s="12"/>
      <c r="H48" s="12"/>
      <c r="I48" s="12"/>
      <c r="J48" s="12"/>
      <c r="K48" s="12"/>
      <c r="L48" s="12"/>
      <c r="M48" s="12">
        <v>2027.9530029296875</v>
      </c>
      <c r="N48" s="12"/>
      <c r="O48" s="12"/>
      <c r="P48" s="12"/>
      <c r="Q48" s="12">
        <f t="shared" si="23"/>
        <v>0</v>
      </c>
      <c r="R48" s="12"/>
      <c r="S48" s="12"/>
      <c r="T48" s="12"/>
      <c r="U48" s="12"/>
      <c r="V48" s="12">
        <v>679</v>
      </c>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17427016</v>
      </c>
      <c r="BE48" s="12"/>
    </row>
    <row r="49" spans="1:58" ht="13.5">
      <c r="A49" s="22" t="s">
        <v>146</v>
      </c>
      <c r="B49" s="12">
        <f>D49+E49+F49</f>
        <v>3874260</v>
      </c>
      <c r="C49" s="12">
        <f t="shared" si="1"/>
        <v>0</v>
      </c>
      <c r="D49" s="12">
        <v>562625</v>
      </c>
      <c r="E49" s="12">
        <v>3311635</v>
      </c>
      <c r="F49" s="12"/>
      <c r="G49" s="12"/>
      <c r="H49" s="12"/>
      <c r="I49" s="12"/>
      <c r="J49" s="12"/>
      <c r="K49" s="12"/>
      <c r="L49" s="12"/>
      <c r="M49" s="12">
        <v>386</v>
      </c>
      <c r="N49" s="12"/>
      <c r="O49" s="12"/>
      <c r="P49" s="12"/>
      <c r="Q49" s="12">
        <f t="shared" si="23"/>
        <v>0</v>
      </c>
      <c r="R49" s="12"/>
      <c r="S49" s="12"/>
      <c r="T49" s="12"/>
      <c r="U49" s="12"/>
      <c r="V49" s="12">
        <v>7673</v>
      </c>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2626135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f t="shared" si="23"/>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46765.15625</v>
      </c>
      <c r="BE50" s="12"/>
    </row>
    <row r="51" spans="1:58" ht="13.5">
      <c r="A51" s="22" t="s">
        <v>147</v>
      </c>
      <c r="B51" s="12">
        <f t="shared" si="0"/>
        <v>0</v>
      </c>
      <c r="C51" s="12">
        <f t="shared" si="1"/>
        <v>0</v>
      </c>
      <c r="D51" s="12"/>
      <c r="E51" s="12"/>
      <c r="F51" s="12"/>
      <c r="G51" s="12"/>
      <c r="H51" s="12"/>
      <c r="I51" s="12"/>
      <c r="J51" s="12"/>
      <c r="K51" s="12"/>
      <c r="L51" s="12"/>
      <c r="M51" s="12">
        <v>152</v>
      </c>
      <c r="N51" s="12"/>
      <c r="O51" s="12"/>
      <c r="P51" s="12"/>
      <c r="Q51" s="12">
        <f t="shared" si="23"/>
        <v>0</v>
      </c>
      <c r="R51" s="12"/>
      <c r="S51" s="12"/>
      <c r="T51" s="12"/>
      <c r="U51" s="12"/>
      <c r="V51" s="12">
        <v>7673</v>
      </c>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46462.578125</v>
      </c>
      <c r="BE51" s="12"/>
    </row>
    <row r="52" spans="1:58" ht="13.5">
      <c r="A52" s="22" t="s">
        <v>148</v>
      </c>
      <c r="B52" s="12">
        <f>D52+E52+F52</f>
        <v>1894296</v>
      </c>
      <c r="C52" s="12">
        <f t="shared" si="1"/>
        <v>0</v>
      </c>
      <c r="D52" s="12">
        <v>3741</v>
      </c>
      <c r="E52" s="12">
        <v>1890555</v>
      </c>
      <c r="F52" s="12"/>
      <c r="G52" s="12"/>
      <c r="H52" s="12"/>
      <c r="I52" s="12"/>
      <c r="J52" s="12"/>
      <c r="K52" s="12"/>
      <c r="L52" s="12"/>
      <c r="M52" s="12">
        <v>295</v>
      </c>
      <c r="N52" s="12"/>
      <c r="O52" s="12"/>
      <c r="P52" s="12"/>
      <c r="Q52" s="12">
        <f t="shared" si="23"/>
        <v>0</v>
      </c>
      <c r="R52" s="12"/>
      <c r="S52" s="12"/>
      <c r="T52" s="12"/>
      <c r="U52" s="12"/>
      <c r="V52" s="12">
        <v>0</v>
      </c>
      <c r="W52" s="12">
        <f t="shared" si="3"/>
        <v>0</v>
      </c>
      <c r="X52" s="12"/>
      <c r="Y52" s="12"/>
      <c r="Z52" s="12"/>
      <c r="AA52" s="12"/>
      <c r="AB52" s="12"/>
      <c r="AC52" s="12"/>
      <c r="AD52" s="12"/>
      <c r="AE52" s="12"/>
      <c r="AF52" s="12">
        <v>9761.8681640625</v>
      </c>
      <c r="AG52" s="12"/>
      <c r="AH52" s="12"/>
      <c r="AI52" s="12"/>
      <c r="AJ52" s="12">
        <v>12734.775390625</v>
      </c>
      <c r="AK52" s="12">
        <v>800291.25</v>
      </c>
      <c r="AL52" s="12">
        <v>2930.77392578125</v>
      </c>
      <c r="AM52" s="12"/>
      <c r="AN52" s="12">
        <v>763.88397216796875</v>
      </c>
      <c r="AO52" s="12">
        <v>79149.6015625</v>
      </c>
      <c r="AP52" s="12"/>
      <c r="AQ52" s="12">
        <v>1.2000000476837158</v>
      </c>
      <c r="AR52" s="12"/>
      <c r="AS52" s="12"/>
      <c r="AT52" s="12"/>
      <c r="AU52" s="12"/>
      <c r="AV52" s="12"/>
      <c r="AW52" s="12"/>
      <c r="AX52" s="12"/>
      <c r="AY52" s="12"/>
      <c r="AZ52" s="12"/>
      <c r="BA52" s="12"/>
      <c r="BB52" s="12"/>
      <c r="BC52" s="12"/>
      <c r="BD52" s="12">
        <v>31134.49609375</v>
      </c>
      <c r="BE52" s="12"/>
    </row>
    <row r="53" spans="1:58" ht="13.5">
      <c r="A53" s="22" t="s">
        <v>149</v>
      </c>
      <c r="B53" s="12">
        <f t="shared" si="0"/>
        <v>0</v>
      </c>
      <c r="C53" s="12">
        <f t="shared" si="1"/>
        <v>0</v>
      </c>
      <c r="D53" s="12"/>
      <c r="E53" s="12"/>
      <c r="F53" s="12"/>
      <c r="G53" s="12"/>
      <c r="H53" s="12"/>
      <c r="I53" s="12"/>
      <c r="J53" s="12"/>
      <c r="K53" s="12"/>
      <c r="L53" s="12"/>
      <c r="M53" s="12">
        <v>100</v>
      </c>
      <c r="N53" s="12"/>
      <c r="O53" s="12"/>
      <c r="P53" s="12"/>
      <c r="Q53" s="12">
        <f t="shared" si="23"/>
        <v>0</v>
      </c>
      <c r="R53" s="12"/>
      <c r="S53" s="12"/>
      <c r="T53" s="12"/>
      <c r="U53" s="12"/>
      <c r="V53" s="12">
        <v>1683</v>
      </c>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767178.8125</v>
      </c>
      <c r="BE53" s="12"/>
    </row>
    <row r="54" spans="1:58" ht="13.5">
      <c r="A54" s="22" t="s">
        <v>150</v>
      </c>
      <c r="B54" s="12">
        <f t="shared" si="0"/>
        <v>0</v>
      </c>
      <c r="C54" s="12">
        <f t="shared" si="1"/>
        <v>0</v>
      </c>
      <c r="D54" s="12"/>
      <c r="E54" s="12"/>
      <c r="F54" s="12"/>
      <c r="G54" s="12"/>
      <c r="H54" s="12"/>
      <c r="I54" s="12"/>
      <c r="J54" s="12"/>
      <c r="K54" s="12"/>
      <c r="L54" s="12"/>
      <c r="M54" s="12">
        <v>4636</v>
      </c>
      <c r="N54" s="12"/>
      <c r="O54" s="12"/>
      <c r="P54" s="12"/>
      <c r="Q54" s="12">
        <f t="shared" si="23"/>
        <v>0</v>
      </c>
      <c r="R54" s="12"/>
      <c r="S54" s="12"/>
      <c r="T54" s="12"/>
      <c r="U54" s="12"/>
      <c r="V54" s="12">
        <v>732</v>
      </c>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1604684</v>
      </c>
      <c r="BE54" s="12"/>
    </row>
    <row r="55" spans="1:58" ht="13.5">
      <c r="A55" s="8" t="s">
        <v>84</v>
      </c>
      <c r="B55" s="12">
        <f t="shared" si="0"/>
        <v>0</v>
      </c>
      <c r="C55" s="12">
        <f t="shared" si="1"/>
        <v>0</v>
      </c>
      <c r="D55" s="12"/>
      <c r="E55" s="12"/>
      <c r="F55" s="12"/>
      <c r="G55" s="12"/>
      <c r="H55" s="12"/>
      <c r="I55" s="12"/>
      <c r="J55" s="12"/>
      <c r="K55" s="12"/>
      <c r="L55" s="12"/>
      <c r="M55" s="12"/>
      <c r="N55" s="12"/>
      <c r="O55" s="12"/>
      <c r="P55" s="12"/>
      <c r="Q55" s="12">
        <f t="shared" si="23"/>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274423.34375</v>
      </c>
      <c r="BE55" s="12"/>
    </row>
    <row r="56" spans="1:58" ht="13.5">
      <c r="A56" s="8" t="s">
        <v>85</v>
      </c>
      <c r="B56" s="12">
        <f t="shared" si="0"/>
        <v>0</v>
      </c>
      <c r="C56" s="12">
        <f t="shared" si="1"/>
        <v>0</v>
      </c>
      <c r="D56" s="12"/>
      <c r="E56" s="12"/>
      <c r="F56" s="12"/>
      <c r="G56" s="12"/>
      <c r="H56" s="12"/>
      <c r="I56" s="12"/>
      <c r="J56" s="12"/>
      <c r="K56" s="12"/>
      <c r="L56" s="12"/>
      <c r="M56" s="12">
        <v>476.08401489257812</v>
      </c>
      <c r="N56" s="12"/>
      <c r="O56" s="12"/>
      <c r="P56" s="12"/>
      <c r="Q56" s="12">
        <f t="shared" si="23"/>
        <v>0</v>
      </c>
      <c r="R56" s="12"/>
      <c r="S56" s="12"/>
      <c r="T56" s="12"/>
      <c r="U56" s="12"/>
      <c r="V56" s="12">
        <v>5132</v>
      </c>
      <c r="W56" s="12">
        <f t="shared" si="3"/>
        <v>0</v>
      </c>
      <c r="X56" s="12"/>
      <c r="Y56" s="12"/>
      <c r="Z56" s="12"/>
      <c r="AA56" s="12"/>
      <c r="AB56" s="12"/>
      <c r="AC56" s="12"/>
      <c r="AD56" s="12"/>
      <c r="AE56" s="12"/>
      <c r="AF56" s="12">
        <v>3345.830078125</v>
      </c>
      <c r="AG56" s="12"/>
      <c r="AH56" s="12"/>
      <c r="AI56" s="12"/>
      <c r="AJ56" s="12">
        <v>875.43902587890625</v>
      </c>
      <c r="AK56" s="12">
        <v>374752.71875</v>
      </c>
      <c r="AL56" s="12">
        <v>573.33001708984375</v>
      </c>
      <c r="AM56" s="12"/>
      <c r="AN56" s="12">
        <v>6.7680001258850098</v>
      </c>
      <c r="AO56" s="12">
        <v>8670.287109375</v>
      </c>
      <c r="AP56" s="12">
        <v>332483.40625</v>
      </c>
      <c r="AQ56" s="12">
        <v>36.374401092529297</v>
      </c>
      <c r="AR56" s="12"/>
      <c r="AS56" s="12"/>
      <c r="AT56" s="12"/>
      <c r="AU56" s="12"/>
      <c r="AV56" s="12"/>
      <c r="AW56" s="12"/>
      <c r="AX56" s="12"/>
      <c r="AY56" s="12"/>
      <c r="AZ56" s="12"/>
      <c r="BA56" s="12"/>
      <c r="BB56" s="12"/>
      <c r="BC56" s="12"/>
      <c r="BD56" s="12">
        <v>90277.2421875</v>
      </c>
      <c r="BE56" s="12"/>
    </row>
    <row r="57" spans="1:58" ht="13.5">
      <c r="A57" s="8" t="s">
        <v>86</v>
      </c>
      <c r="B57" s="12">
        <f t="shared" si="0"/>
        <v>0</v>
      </c>
      <c r="C57" s="12">
        <f t="shared" si="1"/>
        <v>0</v>
      </c>
      <c r="D57" s="12"/>
      <c r="E57" s="12"/>
      <c r="F57" s="12"/>
      <c r="G57" s="12"/>
      <c r="H57" s="12"/>
      <c r="I57" s="12"/>
      <c r="J57" s="12"/>
      <c r="K57" s="12"/>
      <c r="L57" s="12"/>
      <c r="M57" s="12">
        <v>0</v>
      </c>
      <c r="N57" s="12"/>
      <c r="O57" s="12"/>
      <c r="P57" s="12"/>
      <c r="Q57" s="12">
        <f t="shared" si="23"/>
        <v>0</v>
      </c>
      <c r="R57" s="12"/>
      <c r="S57" s="12"/>
      <c r="T57" s="12"/>
      <c r="U57" s="12"/>
      <c r="V57" s="12">
        <v>13</v>
      </c>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756124.25</v>
      </c>
      <c r="BE57" s="12"/>
    </row>
    <row r="58" spans="1:58" ht="13.5">
      <c r="A58" s="22" t="s">
        <v>151</v>
      </c>
      <c r="B58" s="12">
        <f t="shared" si="0"/>
        <v>10125678</v>
      </c>
      <c r="C58" s="12">
        <f t="shared" si="1"/>
        <v>0</v>
      </c>
      <c r="D58" s="12"/>
      <c r="E58" s="12">
        <v>10125678</v>
      </c>
      <c r="F58" s="12"/>
      <c r="G58" s="12"/>
      <c r="H58" s="12"/>
      <c r="I58" s="12"/>
      <c r="J58" s="12"/>
      <c r="K58" s="12"/>
      <c r="L58" s="12"/>
      <c r="M58" s="12">
        <v>16</v>
      </c>
      <c r="N58" s="12"/>
      <c r="O58" s="12"/>
      <c r="P58" s="12"/>
      <c r="Q58" s="12">
        <f t="shared" si="23"/>
        <v>0</v>
      </c>
      <c r="R58" s="12"/>
      <c r="S58" s="12"/>
      <c r="T58" s="12"/>
      <c r="U58" s="12"/>
      <c r="V58" s="12">
        <v>1220</v>
      </c>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38806.0625</v>
      </c>
      <c r="AV58" s="12">
        <v>4193.6201171875</v>
      </c>
      <c r="AW58" s="12"/>
      <c r="AX58" s="12"/>
      <c r="AY58" s="12"/>
      <c r="AZ58" s="12"/>
      <c r="BA58" s="12"/>
      <c r="BB58" s="12"/>
      <c r="BC58" s="12"/>
      <c r="BD58" s="12">
        <v>32503960</v>
      </c>
      <c r="BE58" s="12"/>
    </row>
    <row r="59" spans="1:58" s="2" customFormat="1">
      <c r="A59" s="13" t="s">
        <v>87</v>
      </c>
      <c r="B59" s="14">
        <f t="shared" si="0"/>
        <v>75388</v>
      </c>
      <c r="C59" s="14">
        <f t="shared" si="1"/>
        <v>0</v>
      </c>
      <c r="D59" s="14">
        <f t="shared" ref="D59:L59" si="24">SUM(D60:D66)</f>
        <v>0</v>
      </c>
      <c r="E59" s="14">
        <f t="shared" si="24"/>
        <v>75388</v>
      </c>
      <c r="F59" s="14">
        <f t="shared" si="24"/>
        <v>0</v>
      </c>
      <c r="G59" s="14">
        <f t="shared" si="24"/>
        <v>0</v>
      </c>
      <c r="H59" s="14">
        <f t="shared" si="24"/>
        <v>0</v>
      </c>
      <c r="I59" s="14">
        <f t="shared" si="24"/>
        <v>0</v>
      </c>
      <c r="J59" s="14">
        <f t="shared" si="24"/>
        <v>0</v>
      </c>
      <c r="K59" s="14">
        <f t="shared" si="24"/>
        <v>0</v>
      </c>
      <c r="L59" s="14">
        <f t="shared" si="24"/>
        <v>0</v>
      </c>
      <c r="M59" s="14">
        <f>SUM(M60:M66)</f>
        <v>0</v>
      </c>
      <c r="N59" s="14">
        <v>0</v>
      </c>
      <c r="O59" s="14">
        <v>0</v>
      </c>
      <c r="P59" s="14">
        <f t="shared" ref="P59:BC59" si="25">SUM(P60:P66)</f>
        <v>0</v>
      </c>
      <c r="Q59" s="14">
        <f t="shared" si="25"/>
        <v>0</v>
      </c>
      <c r="R59" s="14">
        <f t="shared" si="25"/>
        <v>0</v>
      </c>
      <c r="S59" s="14">
        <f t="shared" si="25"/>
        <v>0</v>
      </c>
      <c r="T59" s="14">
        <f t="shared" si="25"/>
        <v>0</v>
      </c>
      <c r="U59" s="14">
        <f t="shared" si="25"/>
        <v>0</v>
      </c>
      <c r="V59" s="14">
        <f t="shared" si="25"/>
        <v>0</v>
      </c>
      <c r="W59" s="14">
        <f t="shared" si="3"/>
        <v>0</v>
      </c>
      <c r="X59" s="14">
        <f t="shared" si="25"/>
        <v>0</v>
      </c>
      <c r="Y59" s="14">
        <f t="shared" si="25"/>
        <v>0</v>
      </c>
      <c r="Z59" s="14">
        <f t="shared" si="25"/>
        <v>0</v>
      </c>
      <c r="AA59" s="14">
        <f t="shared" si="25"/>
        <v>0</v>
      </c>
      <c r="AB59" s="14">
        <f t="shared" si="25"/>
        <v>0</v>
      </c>
      <c r="AC59" s="14">
        <f t="shared" si="25"/>
        <v>0</v>
      </c>
      <c r="AD59" s="14">
        <f t="shared" si="25"/>
        <v>0</v>
      </c>
      <c r="AE59" s="14">
        <f>SUM(AE60:AE66)</f>
        <v>0</v>
      </c>
      <c r="AF59" s="14">
        <f>SUM(AF60:AF66)</f>
        <v>11905847.39100647</v>
      </c>
      <c r="AG59" s="14">
        <f>SUM(AG60:AG66)</f>
        <v>28386.65087890625</v>
      </c>
      <c r="AH59" s="14">
        <f t="shared" si="25"/>
        <v>0</v>
      </c>
      <c r="AI59" s="14">
        <f t="shared" si="25"/>
        <v>2411481.75</v>
      </c>
      <c r="AJ59" s="14">
        <f t="shared" si="25"/>
        <v>8941.7550780773163</v>
      </c>
      <c r="AK59" s="14">
        <f t="shared" si="25"/>
        <v>10408759.17578125</v>
      </c>
      <c r="AL59" s="14">
        <f t="shared" si="25"/>
        <v>7540.10498046875</v>
      </c>
      <c r="AM59" s="14">
        <f t="shared" si="25"/>
        <v>0</v>
      </c>
      <c r="AN59" s="14">
        <f t="shared" si="25"/>
        <v>3.8399999141693115</v>
      </c>
      <c r="AO59" s="14">
        <f>SUM(AO60:AO66)</f>
        <v>287686.69445800781</v>
      </c>
      <c r="AP59" s="14">
        <f>SUM(AP60:AP66)</f>
        <v>0</v>
      </c>
      <c r="AQ59" s="14">
        <f t="shared" si="25"/>
        <v>1110.3199462890625</v>
      </c>
      <c r="AR59" s="14">
        <f t="shared" si="25"/>
        <v>0</v>
      </c>
      <c r="AS59" s="14">
        <f t="shared" si="25"/>
        <v>0</v>
      </c>
      <c r="AT59" s="14">
        <f t="shared" si="25"/>
        <v>0</v>
      </c>
      <c r="AU59" s="14">
        <f t="shared" si="25"/>
        <v>0</v>
      </c>
      <c r="AV59" s="14">
        <f t="shared" si="25"/>
        <v>0</v>
      </c>
      <c r="AW59" s="14">
        <f t="shared" si="25"/>
        <v>0</v>
      </c>
      <c r="AX59" s="14">
        <f t="shared" si="25"/>
        <v>0</v>
      </c>
      <c r="AY59" s="14">
        <f t="shared" si="25"/>
        <v>0</v>
      </c>
      <c r="AZ59" s="14">
        <f t="shared" si="25"/>
        <v>0</v>
      </c>
      <c r="BA59" s="14">
        <f t="shared" si="25"/>
        <v>0</v>
      </c>
      <c r="BB59" s="14">
        <f t="shared" si="25"/>
        <v>0</v>
      </c>
      <c r="BC59" s="14">
        <f t="shared" si="25"/>
        <v>0</v>
      </c>
      <c r="BD59" s="14">
        <f>SUM(BD60:BD66)</f>
        <v>3656915.96484375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f t="shared" ref="Q60:Q66" si="26">SUM(R60:U60)</f>
        <v>0</v>
      </c>
      <c r="R60" s="12"/>
      <c r="S60" s="12"/>
      <c r="T60" s="12"/>
      <c r="U60" s="12"/>
      <c r="V60" s="12"/>
      <c r="W60" s="12">
        <f t="shared" si="3"/>
        <v>0</v>
      </c>
      <c r="X60" s="12"/>
      <c r="Y60" s="12"/>
      <c r="Z60" s="12"/>
      <c r="AA60" s="12"/>
      <c r="AB60" s="12"/>
      <c r="AC60" s="12"/>
      <c r="AD60" s="12"/>
      <c r="AE60" s="12"/>
      <c r="AF60" s="12"/>
      <c r="AG60" s="12">
        <v>4768.30322265625</v>
      </c>
      <c r="AH60" s="12"/>
      <c r="AI60" s="12">
        <v>1048278.375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f t="shared" si="26"/>
        <v>0</v>
      </c>
      <c r="R61" s="12"/>
      <c r="S61" s="12"/>
      <c r="T61" s="12"/>
      <c r="U61" s="12"/>
      <c r="V61" s="12"/>
      <c r="W61" s="12">
        <f t="shared" si="3"/>
        <v>0</v>
      </c>
      <c r="X61" s="12"/>
      <c r="Y61" s="12"/>
      <c r="Z61" s="12"/>
      <c r="AA61" s="12"/>
      <c r="AB61" s="12"/>
      <c r="AC61" s="12"/>
      <c r="AD61" s="12"/>
      <c r="AE61" s="12"/>
      <c r="AF61" s="12"/>
      <c r="AG61" s="12">
        <v>23618.34765625</v>
      </c>
      <c r="AH61" s="12"/>
      <c r="AI61" s="12">
        <v>1363203.375</v>
      </c>
      <c r="AJ61" s="12"/>
      <c r="AK61" s="12"/>
      <c r="AL61" s="12"/>
      <c r="AM61" s="12"/>
      <c r="AN61" s="12"/>
      <c r="AO61" s="12"/>
      <c r="AP61" s="12"/>
      <c r="AQ61" s="12"/>
      <c r="AR61" s="12"/>
      <c r="AS61" s="12"/>
      <c r="AT61" s="12"/>
      <c r="AU61" s="12"/>
      <c r="AV61" s="12"/>
      <c r="AW61" s="12"/>
      <c r="AX61" s="12"/>
      <c r="AY61" s="12"/>
      <c r="AZ61" s="12"/>
      <c r="BA61" s="12"/>
      <c r="BB61" s="12"/>
      <c r="BC61" s="12"/>
      <c r="BD61" s="12">
        <v>63977.99609375</v>
      </c>
      <c r="BE61" s="12"/>
    </row>
    <row r="62" spans="1:58" ht="13.5">
      <c r="A62" s="8" t="s">
        <v>90</v>
      </c>
      <c r="B62" s="12">
        <f t="shared" si="0"/>
        <v>0</v>
      </c>
      <c r="C62" s="12">
        <f t="shared" si="1"/>
        <v>0</v>
      </c>
      <c r="D62" s="12"/>
      <c r="E62" s="12"/>
      <c r="F62" s="12"/>
      <c r="G62" s="12"/>
      <c r="H62" s="12"/>
      <c r="I62" s="12"/>
      <c r="J62" s="12"/>
      <c r="K62" s="12"/>
      <c r="L62" s="12"/>
      <c r="M62" s="12"/>
      <c r="N62" s="12"/>
      <c r="O62" s="12"/>
      <c r="P62" s="12"/>
      <c r="Q62" s="12">
        <f t="shared" si="26"/>
        <v>0</v>
      </c>
      <c r="R62" s="12"/>
      <c r="S62" s="12"/>
      <c r="T62" s="12"/>
      <c r="U62" s="12"/>
      <c r="V62" s="12"/>
      <c r="W62" s="12">
        <f t="shared" si="3"/>
        <v>0</v>
      </c>
      <c r="X62" s="12"/>
      <c r="Y62" s="12"/>
      <c r="Z62" s="12"/>
      <c r="AA62" s="12"/>
      <c r="AB62" s="12"/>
      <c r="AC62" s="12"/>
      <c r="AD62" s="12"/>
      <c r="AE62" s="12"/>
      <c r="AF62" s="12">
        <v>11905606</v>
      </c>
      <c r="AG62" s="12"/>
      <c r="AH62" s="12"/>
      <c r="AI62" s="12"/>
      <c r="AJ62" s="12">
        <v>8938.455078125</v>
      </c>
      <c r="AK62" s="12">
        <v>7677943.5</v>
      </c>
      <c r="AL62" s="12">
        <v>7540.10498046875</v>
      </c>
      <c r="AM62" s="12"/>
      <c r="AN62" s="12">
        <v>3.8399999141693115</v>
      </c>
      <c r="AO62" s="12">
        <v>274071.125</v>
      </c>
      <c r="AP62" s="12"/>
      <c r="AQ62" s="12"/>
      <c r="AR62" s="12"/>
      <c r="AS62" s="12"/>
      <c r="AT62" s="12"/>
      <c r="AU62" s="12"/>
      <c r="AV62" s="12"/>
      <c r="AW62" s="12"/>
      <c r="AX62" s="12"/>
      <c r="AY62" s="12"/>
      <c r="AZ62" s="12"/>
      <c r="BA62" s="12"/>
      <c r="BB62" s="12"/>
      <c r="BC62" s="12"/>
      <c r="BD62" s="12">
        <v>24026</v>
      </c>
      <c r="BE62" s="12"/>
    </row>
    <row r="63" spans="1:58" ht="13.5">
      <c r="A63" s="8" t="s">
        <v>91</v>
      </c>
      <c r="B63" s="12">
        <f t="shared" si="0"/>
        <v>75388</v>
      </c>
      <c r="C63" s="12">
        <f t="shared" si="1"/>
        <v>0</v>
      </c>
      <c r="D63" s="12"/>
      <c r="E63" s="12">
        <v>75388</v>
      </c>
      <c r="F63" s="12"/>
      <c r="G63" s="12"/>
      <c r="H63" s="12"/>
      <c r="I63" s="12"/>
      <c r="J63" s="12"/>
      <c r="K63" s="12"/>
      <c r="L63" s="12"/>
      <c r="M63" s="12"/>
      <c r="N63" s="12"/>
      <c r="O63" s="12"/>
      <c r="P63" s="12"/>
      <c r="Q63" s="12">
        <f t="shared" si="26"/>
        <v>0</v>
      </c>
      <c r="R63" s="12"/>
      <c r="S63" s="12"/>
      <c r="T63" s="12"/>
      <c r="U63" s="12"/>
      <c r="V63" s="12"/>
      <c r="W63" s="12">
        <f t="shared" si="3"/>
        <v>0</v>
      </c>
      <c r="X63" s="12"/>
      <c r="Y63" s="12"/>
      <c r="Z63" s="12"/>
      <c r="AA63" s="12"/>
      <c r="AB63" s="12"/>
      <c r="AC63" s="12"/>
      <c r="AD63" s="12"/>
      <c r="AE63" s="12"/>
      <c r="AF63" s="12">
        <v>241.39100646972656</v>
      </c>
      <c r="AG63" s="12"/>
      <c r="AH63" s="12"/>
      <c r="AI63" s="12"/>
      <c r="AJ63" s="12">
        <v>3.2999999523162842</v>
      </c>
      <c r="AK63" s="12">
        <v>44227.17578125</v>
      </c>
      <c r="AL63" s="12"/>
      <c r="AM63" s="12"/>
      <c r="AN63" s="12"/>
      <c r="AO63" s="12">
        <v>1231.4024658203125</v>
      </c>
      <c r="AP63" s="12"/>
      <c r="AQ63" s="12">
        <v>1110.3199462890625</v>
      </c>
      <c r="AR63" s="12"/>
      <c r="AS63" s="12"/>
      <c r="AT63" s="12"/>
      <c r="AU63" s="12"/>
      <c r="AV63" s="12"/>
      <c r="AW63" s="12"/>
      <c r="AX63" s="12"/>
      <c r="AY63" s="12"/>
      <c r="AZ63" s="12"/>
      <c r="BA63" s="12"/>
      <c r="BB63" s="12"/>
      <c r="BC63" s="12"/>
      <c r="BD63" s="12">
        <v>2900641</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f t="shared" si="26"/>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98655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f t="shared" si="26"/>
        <v>0</v>
      </c>
      <c r="R65" s="12"/>
      <c r="S65" s="12"/>
      <c r="T65" s="12"/>
      <c r="U65" s="12"/>
      <c r="V65" s="12"/>
      <c r="W65" s="12">
        <f t="shared" si="3"/>
        <v>0</v>
      </c>
      <c r="X65" s="12"/>
      <c r="Y65" s="12"/>
      <c r="Z65" s="12"/>
      <c r="AA65" s="12"/>
      <c r="AB65" s="12"/>
      <c r="AC65" s="12"/>
      <c r="AD65" s="12"/>
      <c r="AE65" s="12"/>
      <c r="AF65" s="12"/>
      <c r="AG65" s="12"/>
      <c r="AH65" s="12"/>
      <c r="AI65" s="12"/>
      <c r="AJ65" s="12"/>
      <c r="AK65" s="12">
        <v>2686588.5</v>
      </c>
      <c r="AL65" s="12"/>
      <c r="AM65" s="12"/>
      <c r="AN65" s="12"/>
      <c r="AO65" s="12">
        <v>12384.1669921875</v>
      </c>
      <c r="AP65" s="12"/>
      <c r="AQ65" s="12"/>
      <c r="AR65" s="12"/>
      <c r="AS65" s="12"/>
      <c r="AT65" s="12"/>
      <c r="AU65" s="12"/>
      <c r="AV65" s="12"/>
      <c r="AW65" s="12"/>
      <c r="AX65" s="12"/>
      <c r="AY65" s="12"/>
      <c r="AZ65" s="12"/>
      <c r="BA65" s="12"/>
      <c r="BB65" s="12"/>
      <c r="BC65" s="12"/>
      <c r="BD65" s="12">
        <v>54172</v>
      </c>
      <c r="BE65" s="12"/>
    </row>
    <row r="66" spans="1:57" ht="13.5">
      <c r="A66" s="8" t="s">
        <v>92</v>
      </c>
      <c r="B66" s="12">
        <f t="shared" si="0"/>
        <v>0</v>
      </c>
      <c r="C66" s="12">
        <f t="shared" si="1"/>
        <v>0</v>
      </c>
      <c r="D66" s="12"/>
      <c r="E66" s="12"/>
      <c r="F66" s="12"/>
      <c r="G66" s="12"/>
      <c r="H66" s="12"/>
      <c r="I66" s="12"/>
      <c r="J66" s="12"/>
      <c r="K66" s="12"/>
      <c r="L66" s="12"/>
      <c r="M66" s="12"/>
      <c r="N66" s="12"/>
      <c r="O66" s="12"/>
      <c r="P66" s="12"/>
      <c r="Q66" s="12">
        <f t="shared" si="26"/>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515443.96875</v>
      </c>
      <c r="BE66" s="12"/>
    </row>
    <row r="67" spans="1:57" s="2" customFormat="1">
      <c r="A67" s="13" t="s">
        <v>93</v>
      </c>
      <c r="B67" s="14">
        <f>D67+E67+F67</f>
        <v>11683719.8046875</v>
      </c>
      <c r="C67" s="14">
        <f>G67+H67</f>
        <v>0</v>
      </c>
      <c r="D67" s="14">
        <f>SUM(D68:D71)</f>
        <v>100099.8046875</v>
      </c>
      <c r="E67" s="14">
        <f>SUM(E68:E71)</f>
        <v>11583620</v>
      </c>
      <c r="F67" s="14">
        <f t="shared" ref="F67:L67" si="27">SUM(F68:F71)</f>
        <v>0</v>
      </c>
      <c r="G67" s="14">
        <f t="shared" si="27"/>
        <v>0</v>
      </c>
      <c r="H67" s="14">
        <f t="shared" si="27"/>
        <v>0</v>
      </c>
      <c r="I67" s="14">
        <f t="shared" si="27"/>
        <v>0</v>
      </c>
      <c r="J67" s="14">
        <f t="shared" si="27"/>
        <v>0</v>
      </c>
      <c r="K67" s="14">
        <f t="shared" si="27"/>
        <v>0</v>
      </c>
      <c r="L67" s="14">
        <f t="shared" si="27"/>
        <v>0</v>
      </c>
      <c r="M67" s="14">
        <f>SUM(M68:M71)</f>
        <v>5009.8349609375</v>
      </c>
      <c r="N67" s="14">
        <v>0</v>
      </c>
      <c r="O67" s="14">
        <v>0</v>
      </c>
      <c r="P67" s="14">
        <f t="shared" ref="P67:AS67" si="28">SUM(P68:P71)</f>
        <v>0</v>
      </c>
      <c r="Q67" s="14">
        <f>SUM(Q68:Q71)</f>
        <v>190400</v>
      </c>
      <c r="R67" s="14">
        <f t="shared" si="28"/>
        <v>0</v>
      </c>
      <c r="S67" s="14">
        <f t="shared" si="28"/>
        <v>0</v>
      </c>
      <c r="T67" s="14">
        <f t="shared" si="28"/>
        <v>0</v>
      </c>
      <c r="U67" s="14">
        <f t="shared" si="28"/>
        <v>0</v>
      </c>
      <c r="V67" s="14">
        <f t="shared" si="28"/>
        <v>3114</v>
      </c>
      <c r="W67" s="14">
        <f t="shared" si="3"/>
        <v>0</v>
      </c>
      <c r="X67" s="14">
        <f t="shared" si="28"/>
        <v>0</v>
      </c>
      <c r="Y67" s="14">
        <f t="shared" si="28"/>
        <v>0</v>
      </c>
      <c r="Z67" s="14">
        <f t="shared" si="28"/>
        <v>0</v>
      </c>
      <c r="AA67" s="14">
        <f t="shared" si="28"/>
        <v>0</v>
      </c>
      <c r="AB67" s="14">
        <f t="shared" si="28"/>
        <v>0</v>
      </c>
      <c r="AC67" s="14">
        <f t="shared" si="28"/>
        <v>9.2306002625264227E-4</v>
      </c>
      <c r="AD67" s="14">
        <f t="shared" si="28"/>
        <v>0</v>
      </c>
      <c r="AE67" s="14">
        <f t="shared" si="28"/>
        <v>560995.09375</v>
      </c>
      <c r="AF67" s="14">
        <f>SUM(AF68:AF71)</f>
        <v>161399.67578125</v>
      </c>
      <c r="AG67" s="14">
        <f t="shared" si="28"/>
        <v>0</v>
      </c>
      <c r="AH67" s="14">
        <f t="shared" si="28"/>
        <v>0</v>
      </c>
      <c r="AI67" s="14">
        <f t="shared" si="28"/>
        <v>0</v>
      </c>
      <c r="AJ67" s="14">
        <f t="shared" si="28"/>
        <v>581152.515625</v>
      </c>
      <c r="AK67" s="14">
        <f t="shared" si="28"/>
        <v>1085084.0078125</v>
      </c>
      <c r="AL67" s="14">
        <f t="shared" si="28"/>
        <v>724560.76787567139</v>
      </c>
      <c r="AM67" s="14">
        <f t="shared" si="28"/>
        <v>0</v>
      </c>
      <c r="AN67" s="14">
        <f t="shared" si="28"/>
        <v>126883.85888671875</v>
      </c>
      <c r="AO67" s="14">
        <f>SUM(AO68:AO71)</f>
        <v>15211.99206738174</v>
      </c>
      <c r="AP67" s="14">
        <f>SUM(AP68:AP71)</f>
        <v>94008.510131835938</v>
      </c>
      <c r="AQ67" s="14">
        <f t="shared" si="28"/>
        <v>4594.308085937053</v>
      </c>
      <c r="AR67" s="14">
        <f t="shared" si="28"/>
        <v>0</v>
      </c>
      <c r="AS67" s="14">
        <f t="shared" si="28"/>
        <v>2658446</v>
      </c>
      <c r="AT67" s="14">
        <f>SUM(AT68:AT71)</f>
        <v>26880.13671875</v>
      </c>
      <c r="AU67" s="14">
        <f t="shared" ref="AU67:BC67" si="29">SUM(AU68:AU71)</f>
        <v>0</v>
      </c>
      <c r="AV67" s="14">
        <f t="shared" si="29"/>
        <v>0</v>
      </c>
      <c r="AW67" s="14">
        <f t="shared" si="29"/>
        <v>0</v>
      </c>
      <c r="AX67" s="14">
        <f t="shared" si="29"/>
        <v>1043000</v>
      </c>
      <c r="AY67" s="14">
        <f t="shared" si="29"/>
        <v>0</v>
      </c>
      <c r="AZ67" s="14">
        <f t="shared" si="29"/>
        <v>32.228000640869141</v>
      </c>
      <c r="BA67" s="14">
        <f t="shared" si="29"/>
        <v>0</v>
      </c>
      <c r="BB67" s="14">
        <f t="shared" si="29"/>
        <v>0</v>
      </c>
      <c r="BC67" s="14">
        <f t="shared" si="29"/>
        <v>0</v>
      </c>
      <c r="BD67" s="14">
        <f>SUM(BD68:BD71)</f>
        <v>93397210</v>
      </c>
      <c r="BE67" s="14">
        <f>SUM(BE68:BE71)</f>
        <v>0</v>
      </c>
    </row>
    <row r="68" spans="1:57" ht="13.5">
      <c r="A68" s="22" t="s">
        <v>130</v>
      </c>
      <c r="B68" s="12">
        <f>D68+E68+F68</f>
        <v>25163</v>
      </c>
      <c r="C68" s="12">
        <f t="shared" si="1"/>
        <v>0</v>
      </c>
      <c r="D68" s="12"/>
      <c r="E68" s="12">
        <v>25163</v>
      </c>
      <c r="F68" s="12"/>
      <c r="G68" s="12"/>
      <c r="H68" s="12"/>
      <c r="I68" s="12"/>
      <c r="J68" s="12"/>
      <c r="K68" s="12"/>
      <c r="L68" s="12"/>
      <c r="M68" s="12"/>
      <c r="N68" s="12"/>
      <c r="O68" s="12"/>
      <c r="P68" s="12"/>
      <c r="Q68" s="12">
        <f t="shared" ref="Q68:Q71" si="30">SUM(R68:U68)</f>
        <v>0</v>
      </c>
      <c r="R68" s="12"/>
      <c r="S68" s="12"/>
      <c r="T68" s="12"/>
      <c r="U68" s="12"/>
      <c r="V68" s="12"/>
      <c r="W68" s="12">
        <f t="shared" si="3"/>
        <v>0</v>
      </c>
      <c r="X68" s="12"/>
      <c r="Y68" s="12"/>
      <c r="Z68" s="12"/>
      <c r="AA68" s="12"/>
      <c r="AB68" s="12"/>
      <c r="AC68" s="12">
        <v>4.1824000072665513E-4</v>
      </c>
      <c r="AD68" s="12"/>
      <c r="AE68" s="12"/>
      <c r="AF68" s="12">
        <v>100091.265625</v>
      </c>
      <c r="AG68" s="12"/>
      <c r="AH68" s="12"/>
      <c r="AI68" s="12"/>
      <c r="AJ68" s="12">
        <v>57429.5859375</v>
      </c>
      <c r="AK68" s="12">
        <v>974384.0625</v>
      </c>
      <c r="AL68" s="12">
        <v>93734.046875</v>
      </c>
      <c r="AM68" s="12"/>
      <c r="AN68" s="12">
        <v>4988.30419921875</v>
      </c>
      <c r="AO68" s="12">
        <v>14183.66015625</v>
      </c>
      <c r="AP68" s="12">
        <v>1877.6898193359375</v>
      </c>
      <c r="AQ68" s="12">
        <v>1.9999999552965164E-2</v>
      </c>
      <c r="AR68" s="12"/>
      <c r="AS68" s="12"/>
      <c r="AT68" s="12"/>
      <c r="AU68" s="12"/>
      <c r="AV68" s="12"/>
      <c r="AW68" s="12"/>
      <c r="AX68" s="12"/>
      <c r="AY68" s="12"/>
      <c r="AZ68" s="12">
        <v>32.228000640869141</v>
      </c>
      <c r="BA68" s="12"/>
      <c r="BB68" s="12"/>
      <c r="BC68" s="12"/>
      <c r="BD68" s="12">
        <v>5841498</v>
      </c>
      <c r="BE68" s="12"/>
    </row>
    <row r="69" spans="1:57" ht="13.5">
      <c r="A69" s="22" t="s">
        <v>131</v>
      </c>
      <c r="B69" s="12">
        <f>D69+E69+F69</f>
        <v>3789534.6015625</v>
      </c>
      <c r="C69" s="12">
        <f>G69+H69</f>
        <v>0</v>
      </c>
      <c r="D69" s="12">
        <v>33366.6015625</v>
      </c>
      <c r="E69" s="12">
        <v>3756168</v>
      </c>
      <c r="F69" s="12"/>
      <c r="G69" s="12"/>
      <c r="H69" s="12"/>
      <c r="I69" s="12"/>
      <c r="J69" s="12"/>
      <c r="K69" s="12"/>
      <c r="L69" s="12"/>
      <c r="M69" s="12">
        <v>0</v>
      </c>
      <c r="N69" s="12"/>
      <c r="O69" s="12"/>
      <c r="P69" s="12"/>
      <c r="Q69" s="12">
        <f t="shared" si="30"/>
        <v>0</v>
      </c>
      <c r="R69" s="12"/>
      <c r="S69" s="12"/>
      <c r="T69" s="12"/>
      <c r="U69" s="12"/>
      <c r="V69" s="12">
        <v>31</v>
      </c>
      <c r="W69" s="12">
        <f t="shared" ref="W69:W74" si="31">SUM(X69:AB69)</f>
        <v>0</v>
      </c>
      <c r="X69" s="12"/>
      <c r="Y69" s="12"/>
      <c r="Z69" s="12"/>
      <c r="AA69" s="12"/>
      <c r="AB69" s="12"/>
      <c r="AC69" s="12">
        <v>5.0482002552598715E-4</v>
      </c>
      <c r="AD69" s="12"/>
      <c r="AE69" s="12">
        <v>340985.875</v>
      </c>
      <c r="AF69" s="12">
        <v>34313.95703125</v>
      </c>
      <c r="AG69" s="12"/>
      <c r="AH69" s="12"/>
      <c r="AI69" s="12"/>
      <c r="AJ69" s="12">
        <v>75958.2421875</v>
      </c>
      <c r="AK69" s="12">
        <v>62798.81640625</v>
      </c>
      <c r="AL69" s="12">
        <v>630755.625</v>
      </c>
      <c r="AM69" s="12"/>
      <c r="AN69" s="12">
        <v>121895.5546875</v>
      </c>
      <c r="AO69" s="12">
        <v>1028.1339111328125</v>
      </c>
      <c r="AP69" s="12"/>
      <c r="AQ69" s="12">
        <v>4594.2880859375</v>
      </c>
      <c r="AR69" s="12"/>
      <c r="AS69" s="12"/>
      <c r="AT69" s="12">
        <v>26880.13671875</v>
      </c>
      <c r="AU69" s="12"/>
      <c r="AV69" s="12"/>
      <c r="AW69" s="12"/>
      <c r="AX69" s="12"/>
      <c r="AY69" s="12"/>
      <c r="AZ69" s="12"/>
      <c r="BA69" s="12"/>
      <c r="BB69" s="12"/>
      <c r="BC69" s="12"/>
      <c r="BD69" s="12">
        <v>28832796</v>
      </c>
      <c r="BE69" s="12"/>
    </row>
    <row r="70" spans="1:57" ht="13.5">
      <c r="A70" s="22" t="s">
        <v>132</v>
      </c>
      <c r="B70" s="12">
        <f t="shared" ref="B70:B92" si="32">D70+E70+F70</f>
        <v>7579069.203125</v>
      </c>
      <c r="C70" s="12">
        <f>G70+H70</f>
        <v>0</v>
      </c>
      <c r="D70" s="12">
        <v>66733.203125</v>
      </c>
      <c r="E70" s="12">
        <v>7512336</v>
      </c>
      <c r="F70" s="12"/>
      <c r="G70" s="12"/>
      <c r="H70" s="12"/>
      <c r="I70" s="12"/>
      <c r="J70" s="12"/>
      <c r="K70" s="12"/>
      <c r="L70" s="12"/>
      <c r="M70" s="12"/>
      <c r="N70" s="12"/>
      <c r="O70" s="12"/>
      <c r="P70" s="12"/>
      <c r="Q70" s="12">
        <v>190400</v>
      </c>
      <c r="R70" s="12"/>
      <c r="S70" s="12"/>
      <c r="T70" s="12"/>
      <c r="U70" s="12"/>
      <c r="V70" s="12"/>
      <c r="W70" s="12">
        <f t="shared" si="31"/>
        <v>0</v>
      </c>
      <c r="X70" s="12"/>
      <c r="Y70" s="12"/>
      <c r="Z70" s="12"/>
      <c r="AA70" s="12"/>
      <c r="AB70" s="12"/>
      <c r="AC70" s="12"/>
      <c r="AD70" s="12"/>
      <c r="AE70" s="12">
        <v>220009.21875</v>
      </c>
      <c r="AF70" s="12">
        <v>26994.453125</v>
      </c>
      <c r="AG70" s="12"/>
      <c r="AH70" s="12"/>
      <c r="AI70" s="12"/>
      <c r="AJ70" s="12">
        <v>447764.6875</v>
      </c>
      <c r="AK70" s="12">
        <v>47901.12890625</v>
      </c>
      <c r="AL70" s="12">
        <v>71.096000671386719</v>
      </c>
      <c r="AM70" s="12"/>
      <c r="AN70" s="12"/>
      <c r="AO70" s="12">
        <v>0.19799999892711639</v>
      </c>
      <c r="AP70" s="12">
        <v>92130.8203125</v>
      </c>
      <c r="AQ70" s="12"/>
      <c r="AR70" s="12"/>
      <c r="AS70" s="12"/>
      <c r="AT70" s="12"/>
      <c r="AU70" s="12"/>
      <c r="AV70" s="12"/>
      <c r="AW70" s="12"/>
      <c r="AX70" s="12">
        <v>1043000</v>
      </c>
      <c r="AY70" s="12"/>
      <c r="AZ70" s="12"/>
      <c r="BA70" s="12"/>
      <c r="BB70" s="12"/>
      <c r="BC70" s="12"/>
      <c r="BD70" s="12">
        <v>39670916</v>
      </c>
      <c r="BE70" s="12"/>
    </row>
    <row r="71" spans="1:57" ht="13.5">
      <c r="A71" s="22" t="s">
        <v>133</v>
      </c>
      <c r="B71" s="12">
        <f t="shared" si="32"/>
        <v>289953</v>
      </c>
      <c r="C71" s="12">
        <f>G71+H71</f>
        <v>0</v>
      </c>
      <c r="D71" s="12"/>
      <c r="E71" s="12">
        <v>289953</v>
      </c>
      <c r="F71" s="12"/>
      <c r="G71" s="12"/>
      <c r="H71" s="12"/>
      <c r="I71" s="12"/>
      <c r="J71" s="12"/>
      <c r="K71" s="12"/>
      <c r="L71" s="12"/>
      <c r="M71" s="12">
        <v>5009.8349609375</v>
      </c>
      <c r="N71" s="12"/>
      <c r="O71" s="12"/>
      <c r="P71" s="12"/>
      <c r="Q71" s="12">
        <f t="shared" si="30"/>
        <v>0</v>
      </c>
      <c r="R71" s="12"/>
      <c r="S71" s="12"/>
      <c r="T71" s="12"/>
      <c r="U71" s="12"/>
      <c r="V71" s="12">
        <v>3083</v>
      </c>
      <c r="W71" s="12">
        <f t="shared" si="31"/>
        <v>0</v>
      </c>
      <c r="X71" s="12"/>
      <c r="Y71" s="12"/>
      <c r="Z71" s="12"/>
      <c r="AA71" s="12"/>
      <c r="AB71" s="12"/>
      <c r="AC71" s="12"/>
      <c r="AD71" s="12"/>
      <c r="AE71" s="12"/>
      <c r="AF71" s="12"/>
      <c r="AG71" s="12"/>
      <c r="AH71" s="12"/>
      <c r="AI71" s="12"/>
      <c r="AJ71" s="12"/>
      <c r="AK71" s="12"/>
      <c r="AL71" s="12"/>
      <c r="AM71" s="12"/>
      <c r="AN71" s="12"/>
      <c r="AO71" s="12"/>
      <c r="AP71" s="12"/>
      <c r="AQ71" s="12"/>
      <c r="AR71" s="12"/>
      <c r="AS71" s="12">
        <v>2658446</v>
      </c>
      <c r="AT71" s="12"/>
      <c r="AU71" s="12"/>
      <c r="AV71" s="12"/>
      <c r="AW71" s="12"/>
      <c r="AX71" s="12"/>
      <c r="AY71" s="12"/>
      <c r="AZ71" s="12"/>
      <c r="BA71" s="12"/>
      <c r="BB71" s="12"/>
      <c r="BC71" s="12"/>
      <c r="BD71" s="12">
        <v>19052000</v>
      </c>
      <c r="BE71" s="12"/>
    </row>
    <row r="72" spans="1:57" s="2" customFormat="1">
      <c r="A72" s="13" t="s">
        <v>94</v>
      </c>
      <c r="B72" s="14">
        <f t="shared" si="32"/>
        <v>0</v>
      </c>
      <c r="C72" s="14">
        <f t="shared" ref="C72:C92" si="33">G72+H72</f>
        <v>0</v>
      </c>
      <c r="D72" s="14">
        <f>SUM(D73:D75)</f>
        <v>0</v>
      </c>
      <c r="E72" s="14">
        <f>SUM(E73:E75)</f>
        <v>0</v>
      </c>
      <c r="F72" s="14">
        <f t="shared" ref="F72:V72" si="34">SUM(F73:F75)</f>
        <v>0</v>
      </c>
      <c r="G72" s="14">
        <f t="shared" si="34"/>
        <v>0</v>
      </c>
      <c r="H72" s="14">
        <f t="shared" si="34"/>
        <v>0</v>
      </c>
      <c r="I72" s="14">
        <f t="shared" si="34"/>
        <v>0</v>
      </c>
      <c r="J72" s="14">
        <f t="shared" si="34"/>
        <v>0</v>
      </c>
      <c r="K72" s="14">
        <f t="shared" si="34"/>
        <v>0</v>
      </c>
      <c r="L72" s="14">
        <f t="shared" si="34"/>
        <v>0</v>
      </c>
      <c r="M72" s="14">
        <f t="shared" si="34"/>
        <v>0</v>
      </c>
      <c r="N72" s="14">
        <f t="shared" si="34"/>
        <v>0</v>
      </c>
      <c r="O72" s="14">
        <f t="shared" si="34"/>
        <v>0</v>
      </c>
      <c r="P72" s="14">
        <f t="shared" si="34"/>
        <v>0</v>
      </c>
      <c r="Q72" s="14">
        <f t="shared" si="34"/>
        <v>0</v>
      </c>
      <c r="R72" s="14">
        <f t="shared" si="34"/>
        <v>0</v>
      </c>
      <c r="S72" s="14">
        <f t="shared" si="34"/>
        <v>0</v>
      </c>
      <c r="T72" s="14">
        <f t="shared" si="34"/>
        <v>0</v>
      </c>
      <c r="U72" s="14">
        <f t="shared" si="34"/>
        <v>0</v>
      </c>
      <c r="V72" s="14">
        <f t="shared" si="34"/>
        <v>0</v>
      </c>
      <c r="W72" s="14">
        <f t="shared" si="31"/>
        <v>0</v>
      </c>
      <c r="X72" s="14">
        <f t="shared" ref="X72:BD72" si="35">SUM(X73:X75)</f>
        <v>0</v>
      </c>
      <c r="Y72" s="14">
        <f t="shared" si="35"/>
        <v>0</v>
      </c>
      <c r="Z72" s="14">
        <f t="shared" si="35"/>
        <v>0</v>
      </c>
      <c r="AA72" s="14">
        <f t="shared" si="35"/>
        <v>0</v>
      </c>
      <c r="AB72" s="14">
        <f t="shared" si="35"/>
        <v>0</v>
      </c>
      <c r="AC72" s="14">
        <f t="shared" si="35"/>
        <v>0</v>
      </c>
      <c r="AD72" s="14">
        <f t="shared" si="35"/>
        <v>0</v>
      </c>
      <c r="AE72" s="14">
        <f t="shared" si="35"/>
        <v>0</v>
      </c>
      <c r="AF72" s="14">
        <f t="shared" si="35"/>
        <v>0</v>
      </c>
      <c r="AG72" s="14">
        <f t="shared" si="35"/>
        <v>0</v>
      </c>
      <c r="AH72" s="14">
        <f t="shared" si="35"/>
        <v>0</v>
      </c>
      <c r="AI72" s="14">
        <f t="shared" si="35"/>
        <v>0</v>
      </c>
      <c r="AJ72" s="14">
        <f t="shared" si="35"/>
        <v>0</v>
      </c>
      <c r="AK72" s="14">
        <f t="shared" si="35"/>
        <v>0</v>
      </c>
      <c r="AL72" s="14">
        <f t="shared" si="35"/>
        <v>0</v>
      </c>
      <c r="AM72" s="14">
        <f t="shared" si="35"/>
        <v>0</v>
      </c>
      <c r="AN72" s="14">
        <f>SUM(AN73:AN75)</f>
        <v>127658.3515625</v>
      </c>
      <c r="AO72" s="14">
        <f t="shared" si="35"/>
        <v>390718.5625</v>
      </c>
      <c r="AP72" s="14">
        <f>SUM(AP73:AP75)</f>
        <v>0</v>
      </c>
      <c r="AQ72" s="14">
        <f t="shared" si="35"/>
        <v>0</v>
      </c>
      <c r="AR72" s="14">
        <f t="shared" si="35"/>
        <v>0</v>
      </c>
      <c r="AS72" s="14">
        <f t="shared" si="35"/>
        <v>0</v>
      </c>
      <c r="AT72" s="14">
        <f t="shared" si="35"/>
        <v>26880.13671875</v>
      </c>
      <c r="AU72" s="14">
        <f t="shared" si="35"/>
        <v>0</v>
      </c>
      <c r="AV72" s="14">
        <f t="shared" si="35"/>
        <v>0</v>
      </c>
      <c r="AW72" s="14">
        <f t="shared" si="35"/>
        <v>0</v>
      </c>
      <c r="AX72" s="14">
        <f t="shared" si="35"/>
        <v>0</v>
      </c>
      <c r="AY72" s="14">
        <f t="shared" si="35"/>
        <v>0</v>
      </c>
      <c r="AZ72" s="14">
        <f t="shared" si="35"/>
        <v>0</v>
      </c>
      <c r="BA72" s="14">
        <f t="shared" si="35"/>
        <v>0</v>
      </c>
      <c r="BB72" s="14">
        <f t="shared" si="35"/>
        <v>0</v>
      </c>
      <c r="BC72" s="14">
        <f t="shared" si="35"/>
        <v>0</v>
      </c>
      <c r="BD72" s="14">
        <f t="shared" si="35"/>
        <v>0</v>
      </c>
      <c r="BE72" s="14">
        <f>SUM(BE73:BE75)</f>
        <v>0</v>
      </c>
    </row>
    <row r="73" spans="1:57" ht="13.5">
      <c r="A73" s="8" t="s">
        <v>95</v>
      </c>
      <c r="B73" s="12">
        <f t="shared" si="32"/>
        <v>0</v>
      </c>
      <c r="C73" s="12">
        <f t="shared" si="33"/>
        <v>0</v>
      </c>
      <c r="D73" s="12"/>
      <c r="E73" s="12"/>
      <c r="F73" s="12"/>
      <c r="G73" s="12"/>
      <c r="H73" s="12"/>
      <c r="I73" s="12"/>
      <c r="J73" s="12"/>
      <c r="K73" s="12"/>
      <c r="L73" s="12"/>
      <c r="M73" s="12"/>
      <c r="N73" s="12"/>
      <c r="O73" s="12"/>
      <c r="P73" s="12"/>
      <c r="Q73" s="12">
        <f t="shared" ref="Q73:Q92" si="36">SUM(R73:U73)</f>
        <v>0</v>
      </c>
      <c r="R73" s="12"/>
      <c r="S73" s="12"/>
      <c r="T73" s="12"/>
      <c r="U73" s="12"/>
      <c r="V73" s="12"/>
      <c r="W73" s="12">
        <f t="shared" si="31"/>
        <v>0</v>
      </c>
      <c r="X73" s="12"/>
      <c r="Y73" s="12"/>
      <c r="Z73" s="12"/>
      <c r="AA73" s="12"/>
      <c r="AB73" s="12"/>
      <c r="AC73" s="12"/>
      <c r="AD73" s="12"/>
      <c r="AE73" s="12"/>
      <c r="AF73" s="12"/>
      <c r="AG73" s="12"/>
      <c r="AH73" s="12"/>
      <c r="AI73" s="12"/>
      <c r="AJ73" s="12"/>
      <c r="AK73" s="12"/>
      <c r="AL73" s="12"/>
      <c r="AM73" s="12"/>
      <c r="AN73" s="12">
        <v>127658.3515625</v>
      </c>
      <c r="AO73" s="12">
        <v>390718.5625</v>
      </c>
      <c r="AP73" s="12"/>
      <c r="AQ73" s="12"/>
      <c r="AR73" s="12"/>
      <c r="AS73" s="12"/>
      <c r="AT73" s="12">
        <v>26880.13671875</v>
      </c>
      <c r="AU73" s="12"/>
      <c r="AV73" s="12"/>
      <c r="AW73" s="12"/>
      <c r="AX73" s="12"/>
      <c r="AY73" s="12"/>
      <c r="AZ73" s="12"/>
      <c r="BA73" s="12"/>
      <c r="BB73" s="12"/>
      <c r="BC73" s="12"/>
      <c r="BD73" s="12"/>
      <c r="BE73" s="12"/>
    </row>
    <row r="74" spans="1:57" ht="13.5">
      <c r="A74" s="8" t="s">
        <v>96</v>
      </c>
      <c r="B74" s="12">
        <f t="shared" si="32"/>
        <v>0</v>
      </c>
      <c r="C74" s="12">
        <f t="shared" si="33"/>
        <v>0</v>
      </c>
      <c r="D74" s="12"/>
      <c r="E74" s="12"/>
      <c r="F74" s="12"/>
      <c r="G74" s="12"/>
      <c r="H74" s="12"/>
      <c r="I74" s="12"/>
      <c r="J74" s="12"/>
      <c r="K74" s="12"/>
      <c r="L74" s="12"/>
      <c r="M74" s="12"/>
      <c r="N74" s="12"/>
      <c r="O74" s="12"/>
      <c r="P74" s="12"/>
      <c r="Q74" s="12">
        <f t="shared" si="36"/>
        <v>0</v>
      </c>
      <c r="R74" s="12"/>
      <c r="S74" s="12"/>
      <c r="T74" s="12"/>
      <c r="U74" s="12"/>
      <c r="V74" s="12"/>
      <c r="W74" s="12">
        <f t="shared" si="31"/>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32"/>
        <v>0</v>
      </c>
      <c r="C75" s="12">
        <f t="shared" si="33"/>
        <v>0</v>
      </c>
      <c r="D75" s="12"/>
      <c r="E75" s="12"/>
      <c r="F75" s="12"/>
      <c r="G75" s="12"/>
      <c r="H75" s="12"/>
      <c r="I75" s="12"/>
      <c r="J75" s="12"/>
      <c r="K75" s="12"/>
      <c r="L75" s="12"/>
      <c r="M75" s="12"/>
      <c r="N75" s="12"/>
      <c r="O75" s="12"/>
      <c r="P75" s="12"/>
      <c r="Q75" s="12">
        <f t="shared" si="36"/>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32"/>
        <v>1921738</v>
      </c>
      <c r="C76" s="12">
        <f t="shared" si="33"/>
        <v>0</v>
      </c>
      <c r="D76" s="12"/>
      <c r="E76" s="12">
        <v>1921738</v>
      </c>
      <c r="F76" s="12"/>
      <c r="G76" s="12"/>
      <c r="H76" s="12"/>
      <c r="I76" s="12"/>
      <c r="J76" s="12"/>
      <c r="K76" s="12"/>
      <c r="L76" s="12"/>
      <c r="M76" s="12"/>
      <c r="N76" s="12"/>
      <c r="O76" s="12"/>
      <c r="P76" s="12"/>
      <c r="Q76" s="12">
        <f t="shared" si="36"/>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222603.02490234375</v>
      </c>
      <c r="C77" s="14">
        <f t="shared" si="33"/>
        <v>0</v>
      </c>
      <c r="D77" s="14">
        <f>SUM(D78:D81)</f>
        <v>0</v>
      </c>
      <c r="E77" s="14">
        <f>SUM(E78:E81)</f>
        <v>222603.02490234375</v>
      </c>
      <c r="F77" s="14">
        <v>0</v>
      </c>
      <c r="G77" s="14">
        <v>0</v>
      </c>
      <c r="H77" s="14">
        <v>0</v>
      </c>
      <c r="I77" s="14">
        <v>0</v>
      </c>
      <c r="J77" s="14">
        <v>0</v>
      </c>
      <c r="K77" s="14">
        <v>0</v>
      </c>
      <c r="L77" s="14">
        <v>0</v>
      </c>
      <c r="M77" s="14">
        <v>0</v>
      </c>
      <c r="N77" s="14">
        <v>0</v>
      </c>
      <c r="O77" s="14">
        <v>0</v>
      </c>
      <c r="P77" s="14">
        <f t="shared" ref="P77:V77" si="37">SUM(P78:P81)</f>
        <v>0</v>
      </c>
      <c r="Q77" s="14">
        <f>SUM(Q78:Q81)</f>
        <v>203.98100280761719</v>
      </c>
      <c r="R77" s="14">
        <f t="shared" si="37"/>
        <v>0</v>
      </c>
      <c r="S77" s="14">
        <f>SUM(S78:S81)</f>
        <v>203.98100280761719</v>
      </c>
      <c r="T77" s="14">
        <f t="shared" si="37"/>
        <v>0</v>
      </c>
      <c r="U77" s="14">
        <f t="shared" si="37"/>
        <v>0</v>
      </c>
      <c r="V77" s="14">
        <f t="shared" si="37"/>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8">SUM(AU78:AU81)</f>
        <v>12806</v>
      </c>
      <c r="AV77" s="14">
        <f t="shared" si="38"/>
        <v>4193.6199951171875</v>
      </c>
      <c r="AW77" s="14">
        <f t="shared" si="38"/>
        <v>0</v>
      </c>
      <c r="AX77" s="14">
        <f>SUM(AX78:AX81)</f>
        <v>532</v>
      </c>
      <c r="AY77" s="14">
        <f t="shared" si="38"/>
        <v>0</v>
      </c>
      <c r="AZ77" s="14">
        <f t="shared" si="38"/>
        <v>32.228000640869141</v>
      </c>
      <c r="BA77" s="14">
        <f t="shared" si="38"/>
        <v>0</v>
      </c>
      <c r="BB77" s="14">
        <f t="shared" si="38"/>
        <v>0</v>
      </c>
      <c r="BC77" s="14">
        <f t="shared" si="38"/>
        <v>0</v>
      </c>
      <c r="BD77" s="14">
        <f>SUM(BD78:BD81)</f>
        <v>240370.86039733887</v>
      </c>
      <c r="BE77" s="14">
        <f>SUM(BE78:BE81)</f>
        <v>0</v>
      </c>
    </row>
    <row r="78" spans="1:57" ht="13.5">
      <c r="A78" s="22" t="s">
        <v>134</v>
      </c>
      <c r="B78" s="12">
        <f>D78+E78+F78</f>
        <v>215940</v>
      </c>
      <c r="C78" s="12">
        <f t="shared" si="33"/>
        <v>0</v>
      </c>
      <c r="D78" s="12"/>
      <c r="E78" s="12">
        <v>215940</v>
      </c>
      <c r="F78" s="12"/>
      <c r="G78" s="12"/>
      <c r="H78" s="12"/>
      <c r="I78" s="12"/>
      <c r="J78" s="12"/>
      <c r="K78" s="12"/>
      <c r="L78" s="12"/>
      <c r="M78" s="12"/>
      <c r="N78" s="12"/>
      <c r="O78" s="12"/>
      <c r="P78" s="12"/>
      <c r="Q78" s="12">
        <f t="shared" si="36"/>
        <v>0</v>
      </c>
      <c r="R78" s="12"/>
      <c r="S78" s="12"/>
      <c r="T78" s="12"/>
      <c r="U78" s="12"/>
      <c r="V78" s="12"/>
      <c r="W78" s="12">
        <f t="shared" ref="W78:W86" si="39">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12806</v>
      </c>
      <c r="AV78" s="12">
        <v>4016</v>
      </c>
      <c r="AW78" s="12"/>
      <c r="AX78" s="12">
        <v>532</v>
      </c>
      <c r="AY78" s="12"/>
      <c r="AZ78" s="12">
        <v>32.228000640869141</v>
      </c>
      <c r="BA78" s="12"/>
      <c r="BB78" s="12"/>
      <c r="BC78" s="12"/>
      <c r="BD78" s="12">
        <v>233326.234375</v>
      </c>
      <c r="BE78" s="12"/>
    </row>
    <row r="79" spans="1:57" ht="13.5">
      <c r="A79" s="22" t="s">
        <v>135</v>
      </c>
      <c r="B79" s="12">
        <f>D79+E79+F79</f>
        <v>6663.02490234375</v>
      </c>
      <c r="C79" s="12">
        <f t="shared" si="33"/>
        <v>0</v>
      </c>
      <c r="D79" s="12"/>
      <c r="E79" s="12">
        <v>6663.02490234375</v>
      </c>
      <c r="F79" s="12"/>
      <c r="G79" s="12"/>
      <c r="H79" s="12"/>
      <c r="I79" s="12"/>
      <c r="J79" s="12"/>
      <c r="K79" s="12"/>
      <c r="L79" s="12"/>
      <c r="M79" s="12"/>
      <c r="N79" s="12"/>
      <c r="O79" s="12"/>
      <c r="P79" s="12"/>
      <c r="Q79" s="12">
        <f t="shared" si="36"/>
        <v>0</v>
      </c>
      <c r="R79" s="12"/>
      <c r="S79" s="12"/>
      <c r="T79" s="12"/>
      <c r="U79" s="12"/>
      <c r="V79" s="12"/>
      <c r="W79" s="12">
        <f t="shared" si="39"/>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6840.64501953125</v>
      </c>
      <c r="BE79" s="12"/>
    </row>
    <row r="80" spans="1:57" ht="13.5">
      <c r="A80" s="8" t="s">
        <v>100</v>
      </c>
      <c r="B80" s="12">
        <f t="shared" si="32"/>
        <v>0</v>
      </c>
      <c r="C80" s="12">
        <f t="shared" si="33"/>
        <v>0</v>
      </c>
      <c r="D80" s="12"/>
      <c r="E80" s="12"/>
      <c r="F80" s="12"/>
      <c r="G80" s="12"/>
      <c r="H80" s="12"/>
      <c r="I80" s="12"/>
      <c r="J80" s="12"/>
      <c r="K80" s="12"/>
      <c r="L80" s="12"/>
      <c r="M80" s="12"/>
      <c r="N80" s="12"/>
      <c r="O80" s="12"/>
      <c r="P80" s="12"/>
      <c r="Q80" s="12">
        <f t="shared" si="36"/>
        <v>0</v>
      </c>
      <c r="R80" s="12"/>
      <c r="S80" s="12"/>
      <c r="T80" s="12"/>
      <c r="U80" s="12"/>
      <c r="V80" s="12"/>
      <c r="W80" s="12">
        <f t="shared" si="39"/>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32"/>
        <v>0</v>
      </c>
      <c r="C81" s="12">
        <f t="shared" si="33"/>
        <v>0</v>
      </c>
      <c r="D81" s="12"/>
      <c r="E81" s="12"/>
      <c r="F81" s="12"/>
      <c r="G81" s="12"/>
      <c r="H81" s="12"/>
      <c r="I81" s="12"/>
      <c r="J81" s="12"/>
      <c r="K81" s="12"/>
      <c r="L81" s="12"/>
      <c r="M81" s="12"/>
      <c r="N81" s="12"/>
      <c r="O81" s="12"/>
      <c r="P81" s="12"/>
      <c r="Q81" s="12">
        <v>203.98100280761719</v>
      </c>
      <c r="R81" s="12"/>
      <c r="S81" s="12">
        <v>203.98100280761719</v>
      </c>
      <c r="T81" s="12"/>
      <c r="U81" s="12"/>
      <c r="V81" s="12"/>
      <c r="W81" s="12">
        <f t="shared" si="39"/>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ht="13.5">
      <c r="A82" s="8" t="s">
        <v>102</v>
      </c>
      <c r="B82" s="12">
        <f t="shared" si="32"/>
        <v>0</v>
      </c>
      <c r="C82" s="12">
        <f t="shared" si="33"/>
        <v>0</v>
      </c>
      <c r="D82" s="12"/>
      <c r="E82" s="12"/>
      <c r="F82" s="12"/>
      <c r="G82" s="12"/>
      <c r="H82" s="12"/>
      <c r="I82" s="12"/>
      <c r="J82" s="12"/>
      <c r="K82" s="12"/>
      <c r="L82" s="12"/>
      <c r="M82" s="12"/>
      <c r="N82" s="12"/>
      <c r="O82" s="12"/>
      <c r="P82" s="12"/>
      <c r="Q82" s="12">
        <f t="shared" si="36"/>
        <v>0</v>
      </c>
      <c r="R82" s="12"/>
      <c r="S82" s="12"/>
      <c r="T82" s="12"/>
      <c r="U82" s="12"/>
      <c r="V82" s="12"/>
      <c r="W82" s="12">
        <f t="shared" si="39"/>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32"/>
        <v>0</v>
      </c>
      <c r="C83" s="12">
        <f t="shared" si="33"/>
        <v>0</v>
      </c>
      <c r="D83" s="12"/>
      <c r="E83" s="12"/>
      <c r="F83" s="12"/>
      <c r="G83" s="12"/>
      <c r="H83" s="12"/>
      <c r="I83" s="12"/>
      <c r="J83" s="12"/>
      <c r="K83" s="12"/>
      <c r="L83" s="12"/>
      <c r="M83" s="12"/>
      <c r="N83" s="12"/>
      <c r="O83" s="12"/>
      <c r="P83" s="12"/>
      <c r="Q83" s="12">
        <f t="shared" si="36"/>
        <v>0</v>
      </c>
      <c r="R83" s="12"/>
      <c r="S83" s="12"/>
      <c r="T83" s="12"/>
      <c r="U83" s="12"/>
      <c r="V83" s="12"/>
      <c r="W83" s="12">
        <f t="shared" si="39"/>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32"/>
        <v>0</v>
      </c>
      <c r="C84" s="12">
        <f t="shared" si="33"/>
        <v>0</v>
      </c>
      <c r="D84" s="12"/>
      <c r="E84" s="12"/>
      <c r="F84" s="12"/>
      <c r="G84" s="12"/>
      <c r="H84" s="12"/>
      <c r="I84" s="12"/>
      <c r="J84" s="12"/>
      <c r="K84" s="12"/>
      <c r="L84" s="12"/>
      <c r="M84" s="12"/>
      <c r="N84" s="12"/>
      <c r="O84" s="12"/>
      <c r="P84" s="12"/>
      <c r="Q84" s="12">
        <f t="shared" si="36"/>
        <v>0</v>
      </c>
      <c r="R84" s="12"/>
      <c r="S84" s="12"/>
      <c r="T84" s="12"/>
      <c r="U84" s="12"/>
      <c r="V84" s="12"/>
      <c r="W84" s="12">
        <f t="shared" si="39"/>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32"/>
        <v>0</v>
      </c>
      <c r="C85" s="12">
        <f t="shared" si="33"/>
        <v>0</v>
      </c>
      <c r="D85" s="12"/>
      <c r="E85" s="12"/>
      <c r="F85" s="12"/>
      <c r="G85" s="12"/>
      <c r="H85" s="12"/>
      <c r="I85" s="12"/>
      <c r="J85" s="12"/>
      <c r="K85" s="12"/>
      <c r="L85" s="12"/>
      <c r="M85" s="12"/>
      <c r="N85" s="12"/>
      <c r="O85" s="12"/>
      <c r="P85" s="12"/>
      <c r="Q85" s="12">
        <f t="shared" si="36"/>
        <v>0</v>
      </c>
      <c r="R85" s="12"/>
      <c r="S85" s="12"/>
      <c r="T85" s="12"/>
      <c r="U85" s="12"/>
      <c r="V85" s="12"/>
      <c r="W85" s="12">
        <f t="shared" si="39"/>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32"/>
        <v>0</v>
      </c>
      <c r="C86" s="14">
        <f t="shared" si="33"/>
        <v>0</v>
      </c>
      <c r="D86" s="14">
        <f t="shared" ref="D86:U86" si="40">SUM(D82:D85)</f>
        <v>0</v>
      </c>
      <c r="E86" s="14">
        <f t="shared" si="40"/>
        <v>0</v>
      </c>
      <c r="F86" s="14">
        <f t="shared" si="40"/>
        <v>0</v>
      </c>
      <c r="G86" s="14">
        <f t="shared" si="40"/>
        <v>0</v>
      </c>
      <c r="H86" s="14">
        <f t="shared" si="40"/>
        <v>0</v>
      </c>
      <c r="I86" s="14">
        <f t="shared" si="40"/>
        <v>0</v>
      </c>
      <c r="J86" s="14">
        <f t="shared" si="40"/>
        <v>0</v>
      </c>
      <c r="K86" s="14">
        <f t="shared" si="40"/>
        <v>0</v>
      </c>
      <c r="L86" s="14">
        <f t="shared" si="40"/>
        <v>0</v>
      </c>
      <c r="M86" s="14">
        <f t="shared" si="40"/>
        <v>0</v>
      </c>
      <c r="N86" s="14">
        <f t="shared" si="40"/>
        <v>0</v>
      </c>
      <c r="O86" s="14">
        <f t="shared" si="40"/>
        <v>0</v>
      </c>
      <c r="P86" s="14">
        <f t="shared" si="40"/>
        <v>0</v>
      </c>
      <c r="Q86" s="14">
        <f t="shared" si="36"/>
        <v>0</v>
      </c>
      <c r="R86" s="14">
        <f t="shared" si="40"/>
        <v>0</v>
      </c>
      <c r="S86" s="14">
        <f t="shared" si="40"/>
        <v>0</v>
      </c>
      <c r="T86" s="14">
        <f t="shared" si="40"/>
        <v>0</v>
      </c>
      <c r="U86" s="14">
        <f t="shared" si="40"/>
        <v>0</v>
      </c>
      <c r="V86" s="14">
        <f t="shared" ref="V86:AT86" si="41">SUM(V82:V85)</f>
        <v>0</v>
      </c>
      <c r="W86" s="14">
        <f t="shared" si="39"/>
        <v>0</v>
      </c>
      <c r="X86" s="14">
        <f t="shared" si="41"/>
        <v>0</v>
      </c>
      <c r="Y86" s="14">
        <f t="shared" si="41"/>
        <v>0</v>
      </c>
      <c r="Z86" s="14">
        <f t="shared" si="41"/>
        <v>0</v>
      </c>
      <c r="AA86" s="14">
        <f t="shared" si="41"/>
        <v>0</v>
      </c>
      <c r="AB86" s="14">
        <f t="shared" si="41"/>
        <v>0</v>
      </c>
      <c r="AC86" s="14">
        <f t="shared" si="41"/>
        <v>0</v>
      </c>
      <c r="AD86" s="14">
        <f t="shared" si="41"/>
        <v>0</v>
      </c>
      <c r="AE86" s="14">
        <f t="shared" si="41"/>
        <v>0</v>
      </c>
      <c r="AF86" s="14">
        <f t="shared" si="41"/>
        <v>0</v>
      </c>
      <c r="AG86" s="14">
        <f t="shared" si="41"/>
        <v>0</v>
      </c>
      <c r="AH86" s="14">
        <f t="shared" si="41"/>
        <v>0</v>
      </c>
      <c r="AI86" s="14">
        <f t="shared" si="41"/>
        <v>0</v>
      </c>
      <c r="AJ86" s="14">
        <f t="shared" si="41"/>
        <v>0</v>
      </c>
      <c r="AK86" s="14">
        <f t="shared" si="41"/>
        <v>0</v>
      </c>
      <c r="AL86" s="14">
        <f t="shared" si="41"/>
        <v>0</v>
      </c>
      <c r="AM86" s="14">
        <f t="shared" si="41"/>
        <v>0</v>
      </c>
      <c r="AN86" s="14">
        <f t="shared" si="41"/>
        <v>0</v>
      </c>
      <c r="AO86" s="14">
        <f t="shared" si="41"/>
        <v>0</v>
      </c>
      <c r="AP86" s="14">
        <f t="shared" si="41"/>
        <v>0</v>
      </c>
      <c r="AQ86" s="14">
        <f t="shared" si="41"/>
        <v>0</v>
      </c>
      <c r="AR86" s="14">
        <f t="shared" si="41"/>
        <v>0</v>
      </c>
      <c r="AS86" s="14">
        <f t="shared" si="41"/>
        <v>0</v>
      </c>
      <c r="AT86" s="14">
        <f t="shared" si="41"/>
        <v>0</v>
      </c>
      <c r="AU86" s="14">
        <f>SUM(AU82:AU85)</f>
        <v>0</v>
      </c>
      <c r="AV86" s="14">
        <f>SUM(AV82:AV85)</f>
        <v>0</v>
      </c>
      <c r="AW86" s="14">
        <f t="shared" ref="AW86:BE86" si="42">SUM(AW82:AW85)</f>
        <v>0</v>
      </c>
      <c r="AX86" s="14">
        <f t="shared" si="42"/>
        <v>0</v>
      </c>
      <c r="AY86" s="14">
        <f t="shared" si="42"/>
        <v>0</v>
      </c>
      <c r="AZ86" s="14">
        <f t="shared" si="42"/>
        <v>0</v>
      </c>
      <c r="BA86" s="14">
        <f t="shared" si="42"/>
        <v>0</v>
      </c>
      <c r="BB86" s="14">
        <f t="shared" si="42"/>
        <v>0</v>
      </c>
      <c r="BC86" s="14">
        <f t="shared" si="42"/>
        <v>0</v>
      </c>
      <c r="BD86" s="14">
        <f>SUM(BD82:BD85)</f>
        <v>0</v>
      </c>
      <c r="BE86" s="14">
        <f t="shared" si="42"/>
        <v>0</v>
      </c>
    </row>
    <row r="87" spans="1:57" ht="13.5">
      <c r="A87" s="8" t="s">
        <v>107</v>
      </c>
      <c r="B87" s="12">
        <f t="shared" si="32"/>
        <v>0</v>
      </c>
      <c r="C87" s="12">
        <f t="shared" si="33"/>
        <v>0</v>
      </c>
      <c r="D87" s="12"/>
      <c r="E87" s="12"/>
      <c r="F87" s="12"/>
      <c r="G87" s="12"/>
      <c r="H87" s="12"/>
      <c r="I87" s="12"/>
      <c r="J87" s="12"/>
      <c r="K87" s="12"/>
      <c r="L87" s="12"/>
      <c r="M87" s="12"/>
      <c r="N87" s="12"/>
      <c r="O87" s="12"/>
      <c r="P87" s="12"/>
      <c r="Q87" s="12">
        <f t="shared" si="36"/>
        <v>0</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ht="13.5">
      <c r="A88" s="8" t="s">
        <v>108</v>
      </c>
      <c r="B88" s="12">
        <f t="shared" si="32"/>
        <v>0</v>
      </c>
      <c r="C88" s="12">
        <f t="shared" si="33"/>
        <v>0</v>
      </c>
      <c r="D88" s="12"/>
      <c r="E88" s="12"/>
      <c r="F88" s="12"/>
      <c r="G88" s="12"/>
      <c r="H88" s="12"/>
      <c r="I88" s="12"/>
      <c r="J88" s="12"/>
      <c r="K88" s="12"/>
      <c r="L88" s="12"/>
      <c r="M88" s="12"/>
      <c r="N88" s="12"/>
      <c r="O88" s="12"/>
      <c r="P88" s="12"/>
      <c r="Q88" s="12">
        <f t="shared" si="36"/>
        <v>0</v>
      </c>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32"/>
        <v>0</v>
      </c>
      <c r="C89" s="12">
        <f t="shared" si="33"/>
        <v>0</v>
      </c>
      <c r="D89" s="12"/>
      <c r="E89" s="12"/>
      <c r="F89" s="12"/>
      <c r="G89" s="12"/>
      <c r="H89" s="12"/>
      <c r="I89" s="12"/>
      <c r="J89" s="12"/>
      <c r="K89" s="12"/>
      <c r="L89" s="12"/>
      <c r="M89" s="12"/>
      <c r="N89" s="12"/>
      <c r="O89" s="12"/>
      <c r="P89" s="12"/>
      <c r="Q89" s="12">
        <f t="shared" si="36"/>
        <v>0</v>
      </c>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32"/>
        <v>0</v>
      </c>
      <c r="C90" s="12">
        <f t="shared" si="33"/>
        <v>0</v>
      </c>
      <c r="D90" s="12"/>
      <c r="E90" s="12"/>
      <c r="F90" s="12"/>
      <c r="G90" s="12"/>
      <c r="H90" s="12"/>
      <c r="I90" s="12"/>
      <c r="J90" s="12"/>
      <c r="K90" s="12"/>
      <c r="L90" s="12"/>
      <c r="M90" s="12"/>
      <c r="N90" s="12"/>
      <c r="O90" s="12"/>
      <c r="P90" s="12"/>
      <c r="Q90" s="12">
        <f t="shared" si="36"/>
        <v>0</v>
      </c>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32"/>
        <v>0</v>
      </c>
      <c r="C91" s="12">
        <f t="shared" si="33"/>
        <v>0</v>
      </c>
      <c r="D91" s="12"/>
      <c r="E91" s="12"/>
      <c r="F91" s="12"/>
      <c r="G91" s="12"/>
      <c r="H91" s="12"/>
      <c r="I91" s="12"/>
      <c r="J91" s="12"/>
      <c r="K91" s="12"/>
      <c r="L91" s="12"/>
      <c r="M91" s="12"/>
      <c r="N91" s="12"/>
      <c r="O91" s="12"/>
      <c r="P91" s="12"/>
      <c r="Q91" s="12">
        <f t="shared" si="36"/>
        <v>0</v>
      </c>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32"/>
        <v>0</v>
      </c>
      <c r="C92" s="12">
        <f t="shared" si="33"/>
        <v>0</v>
      </c>
      <c r="D92" s="12"/>
      <c r="E92" s="12"/>
      <c r="F92" s="12"/>
      <c r="G92" s="12"/>
      <c r="H92" s="12"/>
      <c r="I92" s="12"/>
      <c r="J92" s="12"/>
      <c r="K92" s="12"/>
      <c r="L92" s="12"/>
      <c r="M92" s="12"/>
      <c r="N92" s="12"/>
      <c r="O92" s="12"/>
      <c r="P92" s="12"/>
      <c r="Q92" s="12">
        <f t="shared" si="36"/>
        <v>0</v>
      </c>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activeCell="B4" sqref="B4"/>
    </sheetView>
  </sheetViews>
  <sheetFormatPr defaultRowHeight="12.75"/>
  <cols>
    <col min="1" max="1" width="39.140625" customWidth="1"/>
    <col min="2" max="2" width="15" customWidth="1"/>
    <col min="23" max="23" width="14.42578125"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37"/>
      <c r="BH3" s="137"/>
      <c r="BI3" s="137"/>
      <c r="BJ3" s="137"/>
    </row>
    <row r="4" spans="1:62" ht="13.5">
      <c r="A4" s="22" t="s">
        <v>164</v>
      </c>
      <c r="B4" s="12">
        <f>D4+E4+F4</f>
        <v>5900290.21484375</v>
      </c>
      <c r="C4" s="12">
        <f>G4+H4</f>
        <v>0</v>
      </c>
      <c r="D4" s="12">
        <v>51720.21484375</v>
      </c>
      <c r="E4" s="12">
        <v>5848570</v>
      </c>
      <c r="F4" s="12"/>
      <c r="G4" s="12"/>
      <c r="H4" s="12"/>
      <c r="I4" s="12"/>
      <c r="J4" s="12">
        <v>30481.55859375</v>
      </c>
      <c r="K4" s="12"/>
      <c r="L4" s="12"/>
      <c r="M4" s="12"/>
      <c r="N4" s="12"/>
      <c r="O4" s="12">
        <v>19054</v>
      </c>
      <c r="P4" s="12"/>
      <c r="Q4" s="12">
        <v>428396.03125</v>
      </c>
      <c r="R4" s="12"/>
      <c r="S4" s="12"/>
      <c r="T4" s="12"/>
      <c r="U4" s="12"/>
      <c r="V4" s="12">
        <v>4071.031982421875</v>
      </c>
      <c r="W4" s="12">
        <f>SUM(X4:AB4)</f>
        <v>6603.43603515625</v>
      </c>
      <c r="X4" s="12"/>
      <c r="Y4" s="12">
        <v>6603.43603515625</v>
      </c>
      <c r="Z4" s="12"/>
      <c r="AA4" s="12"/>
      <c r="AB4" s="12"/>
      <c r="AC4" s="12">
        <v>4.6457999269478023E-4</v>
      </c>
      <c r="AD4" s="12"/>
      <c r="AE4" s="12">
        <v>14975.66796875</v>
      </c>
      <c r="AF4" s="12">
        <v>359928.8125</v>
      </c>
      <c r="AG4" s="12">
        <v>80.822738647460938</v>
      </c>
      <c r="AH4" s="12"/>
      <c r="AI4" s="12">
        <v>80784.6171875</v>
      </c>
      <c r="AJ4" s="12">
        <v>22752.24609375</v>
      </c>
      <c r="AK4" s="12">
        <v>429362.9375</v>
      </c>
      <c r="AL4" s="12">
        <v>20400.74609375</v>
      </c>
      <c r="AM4" s="12"/>
      <c r="AN4" s="12">
        <v>5214.1142578125</v>
      </c>
      <c r="AO4" s="12">
        <v>18556.59765625</v>
      </c>
      <c r="AP4" s="12">
        <v>17373.40625</v>
      </c>
      <c r="AQ4" s="12">
        <v>2618.666748046875</v>
      </c>
      <c r="AR4" s="12"/>
      <c r="AS4" s="12"/>
      <c r="AT4" s="12"/>
      <c r="AU4" s="12">
        <v>139701.828125</v>
      </c>
      <c r="AV4" s="12">
        <v>15097.0322265625</v>
      </c>
      <c r="AW4" s="12"/>
      <c r="AX4" s="12">
        <v>3754800</v>
      </c>
      <c r="AY4" s="12"/>
      <c r="AZ4" s="12">
        <v>116.02079772949219</v>
      </c>
      <c r="BA4" s="12"/>
      <c r="BB4" s="12"/>
      <c r="BC4" s="12"/>
      <c r="BD4" s="12">
        <v>865335.0625</v>
      </c>
      <c r="BE4" s="12"/>
    </row>
    <row r="5" spans="1:62" ht="13.5">
      <c r="A5" s="22" t="s">
        <v>143</v>
      </c>
      <c r="B5" s="12">
        <f t="shared" ref="B5:B66" si="0">D5+E5+F5</f>
        <v>0</v>
      </c>
      <c r="C5" s="12">
        <f t="shared" ref="C5:C68" si="1">G5+H5</f>
        <v>0</v>
      </c>
      <c r="D5" s="12"/>
      <c r="E5" s="12"/>
      <c r="F5" s="12"/>
      <c r="G5" s="12"/>
      <c r="H5" s="12"/>
      <c r="I5" s="12"/>
      <c r="J5" s="12"/>
      <c r="K5" s="12"/>
      <c r="L5" s="12"/>
      <c r="M5" s="12">
        <v>22590.283203125</v>
      </c>
      <c r="N5" s="12"/>
      <c r="O5" s="12"/>
      <c r="P5" s="12"/>
      <c r="Q5" s="12">
        <f t="shared" ref="Q5:Q9" si="2">SUM(R5:U5)</f>
        <v>0</v>
      </c>
      <c r="R5" s="12"/>
      <c r="S5" s="12"/>
      <c r="T5" s="12"/>
      <c r="U5" s="12"/>
      <c r="V5" s="12">
        <v>34808.98046875</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4796.6956176757812</v>
      </c>
      <c r="C6" s="12">
        <f t="shared" si="1"/>
        <v>0</v>
      </c>
      <c r="D6" s="12">
        <v>737.27301025390625</v>
      </c>
      <c r="E6" s="12">
        <v>4059.422607421875</v>
      </c>
      <c r="F6" s="12"/>
      <c r="G6" s="12"/>
      <c r="H6" s="12"/>
      <c r="I6" s="12"/>
      <c r="J6" s="12"/>
      <c r="K6" s="12"/>
      <c r="L6" s="12"/>
      <c r="M6" s="12"/>
      <c r="N6" s="12"/>
      <c r="O6" s="12">
        <v>0</v>
      </c>
      <c r="P6" s="12"/>
      <c r="Q6" s="12">
        <f t="shared" si="2"/>
        <v>0</v>
      </c>
      <c r="R6" s="12"/>
      <c r="S6" s="12"/>
      <c r="T6" s="12"/>
      <c r="U6" s="12"/>
      <c r="V6" s="12"/>
      <c r="W6" s="12">
        <f>SUM(X6:AB6)</f>
        <v>1068203.25</v>
      </c>
      <c r="X6" s="12">
        <v>1068203.25</v>
      </c>
      <c r="Y6" s="12"/>
      <c r="Z6" s="12"/>
      <c r="AA6" s="12"/>
      <c r="AB6" s="12"/>
      <c r="AC6" s="12"/>
      <c r="AD6" s="12"/>
      <c r="AE6" s="12">
        <v>2.9547998905181885</v>
      </c>
      <c r="AF6" s="12">
        <v>68600.6015625</v>
      </c>
      <c r="AG6" s="12">
        <v>1161.03125</v>
      </c>
      <c r="AH6" s="12"/>
      <c r="AI6" s="12">
        <v>3610.228271484375</v>
      </c>
      <c r="AJ6" s="12">
        <v>0.17549876868724823</v>
      </c>
      <c r="AK6" s="12">
        <v>85106.375</v>
      </c>
      <c r="AL6" s="12">
        <v>87991.7890625</v>
      </c>
      <c r="AM6" s="12"/>
      <c r="AN6" s="12">
        <v>7.4444441124796867E-3</v>
      </c>
      <c r="AO6" s="12">
        <v>201.24609375</v>
      </c>
      <c r="AP6" s="12">
        <v>1.5358811616897583</v>
      </c>
      <c r="AQ6" s="12">
        <v>1173.049560546875</v>
      </c>
      <c r="AR6" s="12"/>
      <c r="AS6" s="12">
        <v>111263.1015625</v>
      </c>
      <c r="AT6" s="12"/>
      <c r="AU6" s="12"/>
      <c r="AV6" s="12"/>
      <c r="AW6" s="12"/>
      <c r="AX6" s="12"/>
      <c r="AY6" s="12"/>
      <c r="AZ6" s="12"/>
      <c r="BA6" s="12"/>
      <c r="BB6" s="12"/>
      <c r="BC6" s="12"/>
      <c r="BD6" s="12">
        <v>38246.3984375</v>
      </c>
      <c r="BE6" s="12"/>
    </row>
    <row r="7" spans="1:62" ht="13.5">
      <c r="A7" s="21" t="s">
        <v>124</v>
      </c>
      <c r="B7" s="12">
        <f>D7+E7+F7</f>
        <v>-1457202.607421875</v>
      </c>
      <c r="C7" s="12">
        <f t="shared" si="1"/>
        <v>0</v>
      </c>
      <c r="D7" s="12">
        <v>-19105.857421875</v>
      </c>
      <c r="E7" s="12">
        <v>-1438096.75</v>
      </c>
      <c r="F7" s="12"/>
      <c r="G7" s="12"/>
      <c r="H7" s="12"/>
      <c r="I7" s="12"/>
      <c r="J7" s="12">
        <v>0</v>
      </c>
      <c r="K7" s="12"/>
      <c r="L7" s="12"/>
      <c r="M7" s="12"/>
      <c r="N7" s="12"/>
      <c r="O7" s="12">
        <v>0</v>
      </c>
      <c r="P7" s="12"/>
      <c r="Q7" s="12">
        <f t="shared" si="2"/>
        <v>0</v>
      </c>
      <c r="R7" s="12"/>
      <c r="S7" s="12"/>
      <c r="T7" s="12"/>
      <c r="U7" s="12"/>
      <c r="V7" s="12"/>
      <c r="W7" s="12">
        <f t="shared" ref="W7:W68" si="3">SUM(X7:AB7)</f>
        <v>-657.29742431640625</v>
      </c>
      <c r="X7" s="12">
        <v>-657.29742431640625</v>
      </c>
      <c r="Y7" s="12"/>
      <c r="Z7" s="12"/>
      <c r="AA7" s="12"/>
      <c r="AB7" s="12"/>
      <c r="AC7" s="12"/>
      <c r="AD7" s="12"/>
      <c r="AE7" s="12">
        <v>-5.4240554571151733E-2</v>
      </c>
      <c r="AF7" s="12">
        <v>-15381.2685546875</v>
      </c>
      <c r="AG7" s="12">
        <v>-279.54660034179687</v>
      </c>
      <c r="AH7" s="12"/>
      <c r="AI7" s="12">
        <v>-1681.0191650390625</v>
      </c>
      <c r="AJ7" s="12">
        <v>-415.35562133789062</v>
      </c>
      <c r="AK7" s="12">
        <v>-31784.689453125</v>
      </c>
      <c r="AL7" s="12">
        <v>-77791.3671875</v>
      </c>
      <c r="AM7" s="12"/>
      <c r="AN7" s="12">
        <v>-82.255844116210937</v>
      </c>
      <c r="AO7" s="12">
        <v>-3050.95849609375</v>
      </c>
      <c r="AP7" s="12">
        <v>-229.96792602539062</v>
      </c>
      <c r="AQ7" s="12">
        <v>-3560.8798828125</v>
      </c>
      <c r="AR7" s="12"/>
      <c r="AS7" s="12">
        <v>-4393.58642578125</v>
      </c>
      <c r="AT7" s="12"/>
      <c r="AU7" s="12"/>
      <c r="AV7" s="12"/>
      <c r="AW7" s="12"/>
      <c r="AX7" s="12"/>
      <c r="AY7" s="12"/>
      <c r="AZ7" s="12"/>
      <c r="BA7" s="12"/>
      <c r="BB7" s="12"/>
      <c r="BC7" s="12"/>
      <c r="BD7" s="12">
        <v>-48920.3984375</v>
      </c>
      <c r="BE7" s="12"/>
    </row>
    <row r="8" spans="1:62" ht="13.5">
      <c r="A8" s="8" t="s">
        <v>56</v>
      </c>
      <c r="B8" s="12">
        <f t="shared" si="0"/>
        <v>0</v>
      </c>
      <c r="C8" s="12">
        <f t="shared" si="1"/>
        <v>0</v>
      </c>
      <c r="D8" s="12"/>
      <c r="E8" s="12"/>
      <c r="F8" s="12"/>
      <c r="G8" s="12"/>
      <c r="H8" s="12"/>
      <c r="I8" s="12"/>
      <c r="J8" s="12"/>
      <c r="K8" s="12"/>
      <c r="L8" s="12"/>
      <c r="M8" s="12"/>
      <c r="N8" s="12"/>
      <c r="O8" s="12"/>
      <c r="P8" s="12"/>
      <c r="Q8" s="12">
        <f t="shared" si="2"/>
        <v>0</v>
      </c>
      <c r="R8" s="12"/>
      <c r="S8" s="12"/>
      <c r="T8" s="12"/>
      <c r="U8" s="12"/>
      <c r="V8" s="12"/>
      <c r="W8" s="12">
        <f t="shared" si="3"/>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0</v>
      </c>
      <c r="C9" s="12">
        <f t="shared" si="1"/>
        <v>0</v>
      </c>
      <c r="D9" s="12"/>
      <c r="E9" s="12"/>
      <c r="F9" s="12"/>
      <c r="G9" s="12"/>
      <c r="H9" s="12"/>
      <c r="I9" s="12"/>
      <c r="J9" s="12"/>
      <c r="K9" s="12"/>
      <c r="L9" s="12"/>
      <c r="M9" s="12"/>
      <c r="N9" s="12"/>
      <c r="O9" s="12"/>
      <c r="P9" s="12"/>
      <c r="Q9" s="12">
        <f t="shared" si="2"/>
        <v>0</v>
      </c>
      <c r="R9" s="12"/>
      <c r="S9" s="12"/>
      <c r="T9" s="12"/>
      <c r="U9" s="12"/>
      <c r="V9" s="12"/>
      <c r="W9" s="12">
        <f t="shared" si="3"/>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4447884.3030395508</v>
      </c>
      <c r="C10" s="14">
        <f>G10+H10</f>
        <v>0</v>
      </c>
      <c r="D10" s="14">
        <f>SUM(D4:D9)</f>
        <v>33351.630432128906</v>
      </c>
      <c r="E10" s="14">
        <f t="shared" ref="E10:L10" si="4">SUM(E4:E9)</f>
        <v>4414532.6726074219</v>
      </c>
      <c r="F10" s="14">
        <f t="shared" si="4"/>
        <v>0</v>
      </c>
      <c r="G10" s="14">
        <f t="shared" si="4"/>
        <v>0</v>
      </c>
      <c r="H10" s="14">
        <f t="shared" si="4"/>
        <v>0</v>
      </c>
      <c r="I10" s="14">
        <f t="shared" si="4"/>
        <v>0</v>
      </c>
      <c r="J10" s="14">
        <f t="shared" si="4"/>
        <v>30481.55859375</v>
      </c>
      <c r="K10" s="14">
        <f t="shared" si="4"/>
        <v>0</v>
      </c>
      <c r="L10" s="14">
        <f t="shared" si="4"/>
        <v>0</v>
      </c>
      <c r="M10" s="14">
        <f>SUM(M4:M9)</f>
        <v>22590.283203125</v>
      </c>
      <c r="N10" s="14">
        <v>0</v>
      </c>
      <c r="O10" s="14">
        <f>SUM(O4:O9)</f>
        <v>19054</v>
      </c>
      <c r="P10" s="14">
        <f t="shared" ref="P10:U10" si="5">SUM(P4:P9)</f>
        <v>0</v>
      </c>
      <c r="Q10" s="14">
        <f>SUM(Q4:Q9)</f>
        <v>428396.03125</v>
      </c>
      <c r="R10" s="14">
        <f t="shared" si="5"/>
        <v>0</v>
      </c>
      <c r="S10" s="14">
        <f t="shared" si="5"/>
        <v>0</v>
      </c>
      <c r="T10" s="14">
        <f t="shared" si="5"/>
        <v>0</v>
      </c>
      <c r="U10" s="14">
        <f t="shared" si="5"/>
        <v>0</v>
      </c>
      <c r="V10" s="14">
        <f>SUM(V4:V9)</f>
        <v>38880.012451171875</v>
      </c>
      <c r="W10" s="14">
        <f t="shared" si="3"/>
        <v>1340701.3573608398</v>
      </c>
      <c r="X10" s="14">
        <f>SUM(X4:X9)</f>
        <v>1067545.9525756836</v>
      </c>
      <c r="Y10" s="14">
        <f>SUM(Y4:Y9)</f>
        <v>6603.43603515625</v>
      </c>
      <c r="Z10" s="14">
        <f t="shared" ref="Z10:AR10" si="6">SUM(Z4:Z9)</f>
        <v>0</v>
      </c>
      <c r="AA10" s="14">
        <f t="shared" si="6"/>
        <v>0</v>
      </c>
      <c r="AB10" s="14">
        <f>SUM(AB4:AB9)</f>
        <v>266551.96875</v>
      </c>
      <c r="AC10" s="14">
        <f t="shared" si="6"/>
        <v>4.6457999269478023E-4</v>
      </c>
      <c r="AD10" s="14">
        <f t="shared" si="6"/>
        <v>0</v>
      </c>
      <c r="AE10" s="14">
        <f t="shared" si="6"/>
        <v>14978.568528085947</v>
      </c>
      <c r="AF10" s="14">
        <f>SUM(AF4:AF9)</f>
        <v>413148.1455078125</v>
      </c>
      <c r="AG10" s="14">
        <f>SUM(AG4:AG9)</f>
        <v>962.30738830566406</v>
      </c>
      <c r="AH10" s="14">
        <f t="shared" si="6"/>
        <v>0</v>
      </c>
      <c r="AI10" s="14">
        <f t="shared" si="6"/>
        <v>82713.826293945313</v>
      </c>
      <c r="AJ10" s="14">
        <f>SUM(AJ4:AJ9)</f>
        <v>22337.065971180797</v>
      </c>
      <c r="AK10" s="14">
        <f>SUM(AK4:AK9)</f>
        <v>482684.623046875</v>
      </c>
      <c r="AL10" s="14">
        <f t="shared" si="6"/>
        <v>30601.16796875</v>
      </c>
      <c r="AM10" s="14">
        <f t="shared" si="6"/>
        <v>0</v>
      </c>
      <c r="AN10" s="14">
        <f t="shared" si="6"/>
        <v>5131.8658581404015</v>
      </c>
      <c r="AO10" s="14">
        <f>SUM(AO4:AO9)</f>
        <v>15706.88525390625</v>
      </c>
      <c r="AP10" s="14">
        <f t="shared" si="6"/>
        <v>17144.974205136299</v>
      </c>
      <c r="AQ10" s="14">
        <f t="shared" si="6"/>
        <v>230.83642578125</v>
      </c>
      <c r="AR10" s="14">
        <f t="shared" si="6"/>
        <v>0</v>
      </c>
      <c r="AS10" s="14">
        <f>SUM(AS4:AS9)</f>
        <v>106869.51513671875</v>
      </c>
      <c r="AT10" s="14">
        <f>SUM(AT4:AT9)</f>
        <v>0</v>
      </c>
      <c r="AU10" s="14">
        <f t="shared" ref="AU10:BE10" si="7">SUM(AU4:AU9)</f>
        <v>139701.828125</v>
      </c>
      <c r="AV10" s="14">
        <f t="shared" si="7"/>
        <v>15097.0322265625</v>
      </c>
      <c r="AW10" s="14">
        <f>SUM(AW4:AW9)</f>
        <v>0</v>
      </c>
      <c r="AX10" s="14">
        <f t="shared" si="7"/>
        <v>3754800</v>
      </c>
      <c r="AY10" s="14">
        <f t="shared" si="7"/>
        <v>0</v>
      </c>
      <c r="AZ10" s="14">
        <f t="shared" si="7"/>
        <v>116.02079772949219</v>
      </c>
      <c r="BA10" s="14">
        <f t="shared" si="7"/>
        <v>0</v>
      </c>
      <c r="BB10" s="14">
        <f t="shared" si="7"/>
        <v>0</v>
      </c>
      <c r="BC10" s="14">
        <f t="shared" si="7"/>
        <v>0</v>
      </c>
      <c r="BD10" s="14">
        <f>SUM(BD4:BD9)</f>
        <v>854661.0625</v>
      </c>
      <c r="BE10" s="14">
        <f t="shared" si="7"/>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3"/>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398322.43140411377</v>
      </c>
      <c r="C12" s="12">
        <f>G12+H12</f>
        <v>0</v>
      </c>
      <c r="D12" s="12">
        <f>(D10-(D11+D13+D31+D43)-D44)</f>
        <v>-39749.058464050293</v>
      </c>
      <c r="E12" s="12">
        <f>(E10-(E11+E13+E31+E43)-E44)</f>
        <v>438071.48986816406</v>
      </c>
      <c r="F12" s="12">
        <f t="shared" ref="F12:L12" si="8">(F10-(F11+F13+F31+F43)-F44)</f>
        <v>0</v>
      </c>
      <c r="G12" s="12">
        <f t="shared" si="8"/>
        <v>0</v>
      </c>
      <c r="H12" s="12">
        <f t="shared" si="8"/>
        <v>0</v>
      </c>
      <c r="I12" s="12">
        <f t="shared" si="8"/>
        <v>0</v>
      </c>
      <c r="J12" s="12">
        <f t="shared" si="8"/>
        <v>-21598.4765625</v>
      </c>
      <c r="K12" s="12">
        <f t="shared" si="8"/>
        <v>0</v>
      </c>
      <c r="L12" s="12">
        <f t="shared" si="8"/>
        <v>0</v>
      </c>
      <c r="M12" s="12">
        <f>(M10-(M11+M13+M31+M43)-M44)</f>
        <v>55.411224365234375</v>
      </c>
      <c r="N12" s="12">
        <v>0</v>
      </c>
      <c r="O12" s="12">
        <v>0</v>
      </c>
      <c r="P12" s="12">
        <f t="shared" ref="P12:U12" si="9">(P10-(P11+P13+P31+P43)-P44)</f>
        <v>0</v>
      </c>
      <c r="Q12" s="12">
        <f t="shared" si="9"/>
        <v>3.125E-2</v>
      </c>
      <c r="R12" s="12">
        <f t="shared" si="9"/>
        <v>0</v>
      </c>
      <c r="S12" s="12">
        <f t="shared" si="9"/>
        <v>0</v>
      </c>
      <c r="T12" s="12">
        <f t="shared" si="9"/>
        <v>0</v>
      </c>
      <c r="U12" s="12">
        <f t="shared" si="9"/>
        <v>0</v>
      </c>
      <c r="V12" s="12">
        <f>(V10-(V11+V13+V31+V43)-V44)</f>
        <v>-102935.04223632812</v>
      </c>
      <c r="W12" s="12">
        <f t="shared" si="3"/>
        <v>-4.742431640625E-2</v>
      </c>
      <c r="X12" s="12">
        <f t="shared" ref="X12:BE12" si="10">(X10-(X11+X13+X31+X43)-X44)</f>
        <v>-4.742431640625E-2</v>
      </c>
      <c r="Y12" s="12">
        <f>(Y10-(Y11+Y13+Y31+Y43)-Y44)</f>
        <v>0</v>
      </c>
      <c r="Z12" s="12">
        <f t="shared" si="10"/>
        <v>0</v>
      </c>
      <c r="AA12" s="12">
        <f t="shared" si="10"/>
        <v>0</v>
      </c>
      <c r="AB12" s="12">
        <f>(AB10-(AB11+AB13+AB31+AB43)-AB44)</f>
        <v>0</v>
      </c>
      <c r="AC12" s="12">
        <f t="shared" si="10"/>
        <v>-4.5848003355786204E-4</v>
      </c>
      <c r="AD12" s="12">
        <f t="shared" si="10"/>
        <v>0</v>
      </c>
      <c r="AE12" s="12">
        <f t="shared" si="10"/>
        <v>1.6871094703674316E-4</v>
      </c>
      <c r="AF12" s="12">
        <f>(AF10-(AF11+AF13+AF31+AF43)-AF44)</f>
        <v>-1.2370109558105469E-2</v>
      </c>
      <c r="AG12" s="12">
        <f>(AG10-(AG11+AG13+AG31+AG43)-AG44)</f>
        <v>-7.62939453125E-5</v>
      </c>
      <c r="AH12" s="12">
        <f t="shared" si="10"/>
        <v>0</v>
      </c>
      <c r="AI12" s="12">
        <f t="shared" si="10"/>
        <v>2.0751953125E-3</v>
      </c>
      <c r="AJ12" s="12">
        <f t="shared" si="10"/>
        <v>2.6003271341323853E-4</v>
      </c>
      <c r="AK12" s="12">
        <f t="shared" si="10"/>
        <v>7.9345703125E-3</v>
      </c>
      <c r="AL12" s="12">
        <f>(AL10-(AL11+AL13+AL31+AL43)-AL44)</f>
        <v>1.2648105621337891E-3</v>
      </c>
      <c r="AM12" s="12">
        <f t="shared" si="10"/>
        <v>0</v>
      </c>
      <c r="AN12" s="12">
        <f t="shared" si="10"/>
        <v>2.9339175671339035E-4</v>
      </c>
      <c r="AO12" s="12">
        <f t="shared" si="10"/>
        <v>-1.352543942630291E-3</v>
      </c>
      <c r="AP12" s="12">
        <f t="shared" si="10"/>
        <v>-8.6963176727294922E-4</v>
      </c>
      <c r="AQ12" s="12">
        <f t="shared" si="10"/>
        <v>-9.869446512311697E-5</v>
      </c>
      <c r="AR12" s="12">
        <f t="shared" si="10"/>
        <v>0</v>
      </c>
      <c r="AS12" s="12">
        <f t="shared" si="10"/>
        <v>-8.30078125E-3</v>
      </c>
      <c r="AT12" s="12">
        <f t="shared" si="10"/>
        <v>0</v>
      </c>
      <c r="AU12" s="12">
        <f t="shared" si="10"/>
        <v>0</v>
      </c>
      <c r="AV12" s="12">
        <f>(AV10-(AV11+AV13+AV31+AV43)-AV44)</f>
        <v>10903.412109375</v>
      </c>
      <c r="AW12" s="12">
        <f t="shared" si="10"/>
        <v>0</v>
      </c>
      <c r="AX12" s="12">
        <f t="shared" si="10"/>
        <v>0</v>
      </c>
      <c r="AY12" s="12">
        <f t="shared" si="10"/>
        <v>0</v>
      </c>
      <c r="AZ12" s="12">
        <f t="shared" si="10"/>
        <v>0</v>
      </c>
      <c r="BA12" s="12">
        <f t="shared" si="10"/>
        <v>0</v>
      </c>
      <c r="BB12" s="12">
        <f t="shared" si="10"/>
        <v>0</v>
      </c>
      <c r="BC12" s="12">
        <f t="shared" si="10"/>
        <v>0</v>
      </c>
      <c r="BD12" s="12">
        <f>(BD10-(BD11+BD13+BD31+BD43)-BD44)</f>
        <v>121466.25663632154</v>
      </c>
      <c r="BE12" s="12">
        <f t="shared" si="10"/>
        <v>0</v>
      </c>
    </row>
    <row r="13" spans="1:62" s="2" customFormat="1">
      <c r="A13" s="13" t="s">
        <v>60</v>
      </c>
      <c r="B13" s="14">
        <f>D13+E13+F13</f>
        <v>3151850.140625</v>
      </c>
      <c r="C13" s="14">
        <f>G13+H13</f>
        <v>0</v>
      </c>
      <c r="D13" s="14">
        <f>SUM(D14:D30)</f>
        <v>48992.3671875</v>
      </c>
      <c r="E13" s="14">
        <f t="shared" ref="E13:J13" si="11">SUM(E14:E30)</f>
        <v>3102857.7734375</v>
      </c>
      <c r="F13" s="14">
        <f t="shared" si="11"/>
        <v>0</v>
      </c>
      <c r="G13" s="14">
        <f t="shared" si="11"/>
        <v>0</v>
      </c>
      <c r="H13" s="14">
        <f t="shared" si="11"/>
        <v>0</v>
      </c>
      <c r="I13" s="14">
        <f t="shared" si="11"/>
        <v>0</v>
      </c>
      <c r="J13" s="14">
        <f t="shared" si="11"/>
        <v>7907.22265625</v>
      </c>
      <c r="K13" s="14">
        <f>SUM(K14:K30)</f>
        <v>0</v>
      </c>
      <c r="L13" s="14">
        <f>SUM(L14:L30)</f>
        <v>0</v>
      </c>
      <c r="M13" s="14">
        <f>SUM(M14:M30)</f>
        <v>0</v>
      </c>
      <c r="N13" s="14">
        <f>SUM(N14:N30)</f>
        <v>0</v>
      </c>
      <c r="O13" s="14">
        <f>SUM(O14:O30)</f>
        <v>0</v>
      </c>
      <c r="P13" s="14">
        <f t="shared" ref="P13:AT13" si="12">SUM(P14:P30)</f>
        <v>0</v>
      </c>
      <c r="Q13" s="14">
        <f>SUM(Q14:Q30)</f>
        <v>237996</v>
      </c>
      <c r="R13" s="14">
        <f t="shared" si="12"/>
        <v>0</v>
      </c>
      <c r="S13" s="14">
        <f t="shared" si="12"/>
        <v>0</v>
      </c>
      <c r="T13" s="14">
        <f t="shared" si="12"/>
        <v>0</v>
      </c>
      <c r="U13" s="14">
        <f t="shared" si="12"/>
        <v>0</v>
      </c>
      <c r="V13" s="14">
        <f t="shared" si="12"/>
        <v>67732.0546875</v>
      </c>
      <c r="W13" s="14">
        <f>SUM(X13:AB13)</f>
        <v>1340701.4047851562</v>
      </c>
      <c r="X13" s="14">
        <f t="shared" si="12"/>
        <v>1067546</v>
      </c>
      <c r="Y13" s="14">
        <f>SUM(Y14:Y30)</f>
        <v>6603.43603515625</v>
      </c>
      <c r="Z13" s="14">
        <f t="shared" si="12"/>
        <v>0</v>
      </c>
      <c r="AA13" s="14">
        <f t="shared" si="12"/>
        <v>0</v>
      </c>
      <c r="AB13" s="14">
        <f>SUM(AB14:AB30)</f>
        <v>266551.96875</v>
      </c>
      <c r="AC13" s="14">
        <f t="shared" si="12"/>
        <v>0</v>
      </c>
      <c r="AD13" s="14">
        <f t="shared" si="12"/>
        <v>0</v>
      </c>
      <c r="AE13" s="14">
        <f t="shared" si="12"/>
        <v>0</v>
      </c>
      <c r="AF13" s="14">
        <f t="shared" si="12"/>
        <v>0</v>
      </c>
      <c r="AG13" s="14">
        <f t="shared" si="12"/>
        <v>0</v>
      </c>
      <c r="AH13" s="14">
        <f t="shared" si="12"/>
        <v>0</v>
      </c>
      <c r="AI13" s="14">
        <f t="shared" si="12"/>
        <v>0</v>
      </c>
      <c r="AJ13" s="14">
        <f t="shared" si="12"/>
        <v>0</v>
      </c>
      <c r="AK13" s="14">
        <f t="shared" si="12"/>
        <v>0</v>
      </c>
      <c r="AL13" s="14">
        <f t="shared" si="12"/>
        <v>0</v>
      </c>
      <c r="AM13" s="14">
        <f t="shared" si="12"/>
        <v>0</v>
      </c>
      <c r="AN13" s="14">
        <f t="shared" si="12"/>
        <v>0</v>
      </c>
      <c r="AO13" s="14">
        <f t="shared" si="12"/>
        <v>0</v>
      </c>
      <c r="AP13" s="14">
        <f t="shared" si="12"/>
        <v>0</v>
      </c>
      <c r="AQ13" s="14">
        <f t="shared" si="12"/>
        <v>0</v>
      </c>
      <c r="AR13" s="14">
        <f t="shared" si="12"/>
        <v>0</v>
      </c>
      <c r="AS13" s="14">
        <f t="shared" si="12"/>
        <v>0</v>
      </c>
      <c r="AT13" s="14">
        <f t="shared" si="12"/>
        <v>0</v>
      </c>
      <c r="AU13" s="14">
        <f>SUM(AU14:AU30)</f>
        <v>0</v>
      </c>
      <c r="AV13" s="14">
        <f>SUM(AV14:AV30)</f>
        <v>0</v>
      </c>
      <c r="AW13" s="14">
        <f t="shared" ref="AW13:BE13" si="13">SUM(AW14:AW30)</f>
        <v>0</v>
      </c>
      <c r="AX13" s="14">
        <f t="shared" si="13"/>
        <v>0</v>
      </c>
      <c r="AY13" s="14">
        <f t="shared" si="13"/>
        <v>0</v>
      </c>
      <c r="AZ13" s="14">
        <f t="shared" si="13"/>
        <v>0</v>
      </c>
      <c r="BA13" s="14">
        <f t="shared" si="13"/>
        <v>0</v>
      </c>
      <c r="BB13" s="14">
        <f t="shared" si="13"/>
        <v>0</v>
      </c>
      <c r="BC13" s="14">
        <f t="shared" si="13"/>
        <v>0</v>
      </c>
      <c r="BD13" s="14">
        <f>SUM(BD14:BD30)</f>
        <v>0</v>
      </c>
      <c r="BE13" s="14">
        <f t="shared" si="13"/>
        <v>0</v>
      </c>
    </row>
    <row r="14" spans="1:62" ht="13.5">
      <c r="A14" s="22" t="s">
        <v>167</v>
      </c>
      <c r="B14" s="12">
        <f>D14+E14+F14</f>
        <v>2312744</v>
      </c>
      <c r="C14" s="12">
        <f t="shared" si="1"/>
        <v>0</v>
      </c>
      <c r="D14" s="12"/>
      <c r="E14" s="12">
        <v>2312744</v>
      </c>
      <c r="F14" s="12"/>
      <c r="G14" s="12"/>
      <c r="H14" s="12"/>
      <c r="I14" s="12"/>
      <c r="J14" s="12"/>
      <c r="K14" s="12"/>
      <c r="L14" s="12"/>
      <c r="M14" s="12"/>
      <c r="N14" s="12"/>
      <c r="O14" s="12"/>
      <c r="P14" s="12"/>
      <c r="Q14" s="12">
        <f t="shared" ref="Q14:Q30" si="14">SUM(R14:U14)</f>
        <v>0</v>
      </c>
      <c r="R14" s="12"/>
      <c r="S14" s="12"/>
      <c r="T14" s="12"/>
      <c r="U14" s="12"/>
      <c r="V14" s="12"/>
      <c r="W14" s="12">
        <f t="shared" ref="W14:W30" si="15">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68380.5234375</v>
      </c>
      <c r="C15" s="12">
        <f t="shared" si="1"/>
        <v>0</v>
      </c>
      <c r="D15" s="12"/>
      <c r="E15" s="12">
        <v>68380.5234375</v>
      </c>
      <c r="F15" s="12"/>
      <c r="G15" s="12"/>
      <c r="H15" s="12"/>
      <c r="I15" s="12"/>
      <c r="J15" s="12"/>
      <c r="K15" s="12"/>
      <c r="L15" s="12"/>
      <c r="M15" s="12"/>
      <c r="N15" s="12"/>
      <c r="O15" s="12"/>
      <c r="P15" s="12"/>
      <c r="Q15" s="12">
        <f t="shared" si="14"/>
        <v>0</v>
      </c>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f t="shared" si="14"/>
        <v>0</v>
      </c>
      <c r="R16" s="12"/>
      <c r="S16" s="12"/>
      <c r="T16" s="12"/>
      <c r="U16" s="12"/>
      <c r="V16" s="12"/>
      <c r="W16" s="12">
        <f t="shared" si="15"/>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5"/>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f t="shared" si="14"/>
        <v>0</v>
      </c>
      <c r="R18" s="12"/>
      <c r="S18" s="12"/>
      <c r="T18" s="12"/>
      <c r="U18" s="12"/>
      <c r="V18" s="12"/>
      <c r="W18" s="12">
        <f t="shared" si="15"/>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f t="shared" si="14"/>
        <v>0</v>
      </c>
      <c r="R19" s="12"/>
      <c r="S19" s="12"/>
      <c r="T19" s="12"/>
      <c r="U19" s="12"/>
      <c r="V19" s="12"/>
      <c r="W19" s="12">
        <f t="shared" si="15"/>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f t="shared" si="14"/>
        <v>0</v>
      </c>
      <c r="R20" s="12"/>
      <c r="S20" s="12"/>
      <c r="T20" s="12"/>
      <c r="U20" s="12"/>
      <c r="V20" s="12"/>
      <c r="W20" s="12">
        <f t="shared" si="15"/>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f t="shared" si="14"/>
        <v>0</v>
      </c>
      <c r="R21" s="12"/>
      <c r="S21" s="12"/>
      <c r="T21" s="12"/>
      <c r="U21" s="12"/>
      <c r="V21" s="12"/>
      <c r="W21" s="12">
        <f t="shared" si="15"/>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f t="shared" si="14"/>
        <v>0</v>
      </c>
      <c r="R22" s="12"/>
      <c r="S22" s="12"/>
      <c r="T22" s="12"/>
      <c r="U22" s="12"/>
      <c r="V22" s="12"/>
      <c r="W22" s="12">
        <f t="shared" si="15"/>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48992.3671875</v>
      </c>
      <c r="C23" s="12">
        <f t="shared" si="1"/>
        <v>0</v>
      </c>
      <c r="D23" s="12">
        <v>48992.3671875</v>
      </c>
      <c r="E23" s="12"/>
      <c r="F23" s="12"/>
      <c r="G23" s="12"/>
      <c r="H23" s="12"/>
      <c r="I23" s="12"/>
      <c r="J23" s="12"/>
      <c r="K23" s="12"/>
      <c r="L23" s="12"/>
      <c r="M23" s="12"/>
      <c r="N23" s="12"/>
      <c r="O23" s="12"/>
      <c r="P23" s="12"/>
      <c r="Q23" s="12">
        <f t="shared" si="14"/>
        <v>0</v>
      </c>
      <c r="R23" s="12"/>
      <c r="S23" s="12"/>
      <c r="T23" s="12"/>
      <c r="U23" s="12"/>
      <c r="V23" s="12"/>
      <c r="W23" s="12">
        <f t="shared" si="15"/>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f t="shared" si="14"/>
        <v>0</v>
      </c>
      <c r="R24" s="12"/>
      <c r="S24" s="12"/>
      <c r="T24" s="12"/>
      <c r="U24" s="12"/>
      <c r="V24" s="12"/>
      <c r="W24" s="12">
        <f t="shared" si="15"/>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7907.22265625</v>
      </c>
      <c r="K25" s="12"/>
      <c r="L25" s="12"/>
      <c r="M25" s="12"/>
      <c r="N25" s="12"/>
      <c r="O25" s="12"/>
      <c r="P25" s="12"/>
      <c r="Q25" s="12">
        <f t="shared" si="14"/>
        <v>0</v>
      </c>
      <c r="R25" s="12"/>
      <c r="S25" s="12"/>
      <c r="T25" s="12"/>
      <c r="U25" s="12"/>
      <c r="V25" s="12"/>
      <c r="W25" s="12">
        <f t="shared" si="15"/>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f t="shared" si="14"/>
        <v>0</v>
      </c>
      <c r="R26" s="12"/>
      <c r="S26" s="12"/>
      <c r="T26" s="12"/>
      <c r="U26" s="12"/>
      <c r="V26" s="12"/>
      <c r="W26" s="12">
        <f t="shared" si="15"/>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f t="shared" si="14"/>
        <v>0</v>
      </c>
      <c r="R27" s="12"/>
      <c r="S27" s="12"/>
      <c r="T27" s="12"/>
      <c r="U27" s="12"/>
      <c r="V27" s="12"/>
      <c r="W27" s="12">
        <f t="shared" si="15"/>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f t="shared" si="14"/>
        <v>0</v>
      </c>
      <c r="R28" s="12"/>
      <c r="S28" s="12"/>
      <c r="T28" s="12"/>
      <c r="U28" s="12"/>
      <c r="V28" s="12"/>
      <c r="W28" s="12">
        <f>SUM(X28:AB28)</f>
        <v>1340701.4047851562</v>
      </c>
      <c r="X28" s="12">
        <v>1067546</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721733.25</v>
      </c>
      <c r="C29" s="12">
        <f t="shared" si="1"/>
        <v>0</v>
      </c>
      <c r="D29" s="12"/>
      <c r="E29" s="12">
        <v>721733.25</v>
      </c>
      <c r="F29" s="12"/>
      <c r="G29" s="12"/>
      <c r="H29" s="12"/>
      <c r="I29" s="12"/>
      <c r="J29" s="12"/>
      <c r="K29" s="12"/>
      <c r="L29" s="12"/>
      <c r="M29" s="12"/>
      <c r="N29" s="12"/>
      <c r="O29" s="12"/>
      <c r="P29" s="12"/>
      <c r="Q29" s="12">
        <f t="shared" si="14"/>
        <v>0</v>
      </c>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f t="shared" si="14"/>
        <v>0</v>
      </c>
      <c r="R30" s="12"/>
      <c r="S30" s="12"/>
      <c r="T30" s="12"/>
      <c r="U30" s="12"/>
      <c r="V30" s="12"/>
      <c r="W30" s="12">
        <f t="shared" si="15"/>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6">SUM(E32:E42)</f>
        <v>0</v>
      </c>
      <c r="F31" s="14">
        <f t="shared" si="16"/>
        <v>0</v>
      </c>
      <c r="G31" s="14">
        <f t="shared" si="16"/>
        <v>0</v>
      </c>
      <c r="H31" s="14">
        <f t="shared" si="16"/>
        <v>0</v>
      </c>
      <c r="I31" s="14">
        <f t="shared" si="16"/>
        <v>0</v>
      </c>
      <c r="J31" s="14">
        <f t="shared" si="16"/>
        <v>0</v>
      </c>
      <c r="K31" s="14">
        <f t="shared" si="16"/>
        <v>0</v>
      </c>
      <c r="L31" s="14">
        <f t="shared" si="16"/>
        <v>0</v>
      </c>
      <c r="M31" s="14">
        <f>SUM(M32:M42)</f>
        <v>0</v>
      </c>
      <c r="N31" s="14">
        <v>0</v>
      </c>
      <c r="O31" s="14">
        <v>0</v>
      </c>
      <c r="P31" s="14">
        <f t="shared" ref="P31:BE31" si="17">SUM(P32:P42)</f>
        <v>0</v>
      </c>
      <c r="Q31" s="14">
        <f t="shared" si="17"/>
        <v>0</v>
      </c>
      <c r="R31" s="14">
        <f t="shared" si="17"/>
        <v>0</v>
      </c>
      <c r="S31" s="14">
        <f t="shared" si="17"/>
        <v>0</v>
      </c>
      <c r="T31" s="14">
        <f t="shared" si="17"/>
        <v>0</v>
      </c>
      <c r="U31" s="14">
        <f t="shared" si="17"/>
        <v>0</v>
      </c>
      <c r="V31" s="14">
        <f t="shared" si="17"/>
        <v>0</v>
      </c>
      <c r="W31" s="14">
        <f t="shared" si="3"/>
        <v>0</v>
      </c>
      <c r="X31" s="14">
        <f t="shared" si="17"/>
        <v>0</v>
      </c>
      <c r="Y31" s="14">
        <f t="shared" si="17"/>
        <v>0</v>
      </c>
      <c r="Z31" s="14">
        <f t="shared" si="17"/>
        <v>0</v>
      </c>
      <c r="AA31" s="14">
        <f t="shared" si="17"/>
        <v>0</v>
      </c>
      <c r="AB31" s="14">
        <f t="shared" si="17"/>
        <v>0</v>
      </c>
      <c r="AC31" s="14">
        <f t="shared" si="17"/>
        <v>0</v>
      </c>
      <c r="AD31" s="14">
        <f t="shared" si="17"/>
        <v>0</v>
      </c>
      <c r="AE31" s="14">
        <f t="shared" si="17"/>
        <v>0</v>
      </c>
      <c r="AF31" s="14">
        <f t="shared" si="17"/>
        <v>0</v>
      </c>
      <c r="AG31" s="14">
        <f t="shared" si="17"/>
        <v>0</v>
      </c>
      <c r="AH31" s="14">
        <f t="shared" si="17"/>
        <v>0</v>
      </c>
      <c r="AI31" s="14">
        <f t="shared" si="17"/>
        <v>0</v>
      </c>
      <c r="AJ31" s="14">
        <f t="shared" si="17"/>
        <v>0</v>
      </c>
      <c r="AK31" s="14">
        <f t="shared" si="17"/>
        <v>0</v>
      </c>
      <c r="AL31" s="14">
        <f t="shared" si="17"/>
        <v>0</v>
      </c>
      <c r="AM31" s="14">
        <f t="shared" si="17"/>
        <v>0</v>
      </c>
      <c r="AN31" s="14">
        <f t="shared" si="17"/>
        <v>0</v>
      </c>
      <c r="AO31" s="14">
        <f t="shared" si="17"/>
        <v>0</v>
      </c>
      <c r="AP31" s="14">
        <f t="shared" si="17"/>
        <v>0</v>
      </c>
      <c r="AQ31" s="14">
        <f t="shared" si="17"/>
        <v>0</v>
      </c>
      <c r="AR31" s="14">
        <f t="shared" si="17"/>
        <v>0</v>
      </c>
      <c r="AS31" s="14">
        <f t="shared" si="17"/>
        <v>0</v>
      </c>
      <c r="AT31" s="14">
        <f t="shared" si="17"/>
        <v>0</v>
      </c>
      <c r="AU31" s="14">
        <f t="shared" si="17"/>
        <v>0</v>
      </c>
      <c r="AV31" s="14">
        <f>SUM(AV32:AV42)</f>
        <v>0</v>
      </c>
      <c r="AW31" s="14">
        <f t="shared" si="17"/>
        <v>0</v>
      </c>
      <c r="AX31" s="14">
        <f t="shared" si="17"/>
        <v>0</v>
      </c>
      <c r="AY31" s="14">
        <f t="shared" si="17"/>
        <v>0</v>
      </c>
      <c r="AZ31" s="14">
        <f t="shared" si="17"/>
        <v>0</v>
      </c>
      <c r="BA31" s="14">
        <f t="shared" si="17"/>
        <v>0</v>
      </c>
      <c r="BB31" s="14">
        <f t="shared" si="17"/>
        <v>0</v>
      </c>
      <c r="BC31" s="14">
        <f t="shared" si="17"/>
        <v>0</v>
      </c>
      <c r="BD31" s="14">
        <f>SUM(BD32:BD42)</f>
        <v>44531.210534393787</v>
      </c>
      <c r="BE31" s="14">
        <f t="shared" si="17"/>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f t="shared" ref="Q32:Q43" si="18">SUM(R32:U32)</f>
        <v>0</v>
      </c>
      <c r="R32" s="12"/>
      <c r="S32" s="12"/>
      <c r="T32" s="12"/>
      <c r="U32" s="12"/>
      <c r="V32" s="12"/>
      <c r="W32" s="12">
        <f t="shared" si="3"/>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f t="shared" si="18"/>
        <v>0</v>
      </c>
      <c r="R33" s="12"/>
      <c r="S33" s="12"/>
      <c r="T33" s="12"/>
      <c r="U33" s="12"/>
      <c r="V33" s="12"/>
      <c r="W33" s="12">
        <f t="shared" si="3"/>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f t="shared" si="18"/>
        <v>0</v>
      </c>
      <c r="R34" s="12"/>
      <c r="S34" s="12"/>
      <c r="T34" s="12"/>
      <c r="U34" s="12"/>
      <c r="V34" s="12"/>
      <c r="W34" s="12">
        <f t="shared" si="3"/>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f t="shared" si="18"/>
        <v>0</v>
      </c>
      <c r="R35" s="12"/>
      <c r="S35" s="12"/>
      <c r="T35" s="12"/>
      <c r="U35" s="12"/>
      <c r="V35" s="12"/>
      <c r="W35" s="12">
        <f t="shared" si="3"/>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f t="shared" si="18"/>
        <v>0</v>
      </c>
      <c r="R36" s="12"/>
      <c r="S36" s="12"/>
      <c r="T36" s="12"/>
      <c r="U36" s="12"/>
      <c r="V36" s="12"/>
      <c r="W36" s="12">
        <f t="shared" si="3"/>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f t="shared" si="18"/>
        <v>0</v>
      </c>
      <c r="R37" s="12"/>
      <c r="S37" s="12"/>
      <c r="T37" s="12"/>
      <c r="U37" s="12"/>
      <c r="V37" s="12"/>
      <c r="W37" s="12">
        <f t="shared" si="3"/>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f t="shared" si="18"/>
        <v>0</v>
      </c>
      <c r="R38" s="12"/>
      <c r="S38" s="12"/>
      <c r="T38" s="12"/>
      <c r="U38" s="12"/>
      <c r="V38" s="12"/>
      <c r="W38" s="12">
        <f t="shared" si="3"/>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ht="13.5">
      <c r="A39" s="22" t="s">
        <v>125</v>
      </c>
      <c r="B39" s="12">
        <f t="shared" si="0"/>
        <v>0</v>
      </c>
      <c r="C39" s="12">
        <f>G39+H39</f>
        <v>0</v>
      </c>
      <c r="D39" s="12"/>
      <c r="E39" s="12"/>
      <c r="F39" s="12"/>
      <c r="G39" s="12"/>
      <c r="H39" s="12"/>
      <c r="I39" s="12"/>
      <c r="J39" s="12"/>
      <c r="K39" s="12"/>
      <c r="L39" s="12"/>
      <c r="M39" s="12"/>
      <c r="N39" s="12"/>
      <c r="O39" s="12"/>
      <c r="P39" s="12"/>
      <c r="Q39" s="12">
        <f t="shared" si="18"/>
        <v>0</v>
      </c>
      <c r="R39" s="12"/>
      <c r="S39" s="12"/>
      <c r="T39" s="12"/>
      <c r="U39" s="12"/>
      <c r="V39" s="12"/>
      <c r="W39" s="12">
        <f t="shared" si="3"/>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ht="13.5">
      <c r="A40" s="8" t="s">
        <v>77</v>
      </c>
      <c r="B40" s="12">
        <f t="shared" si="0"/>
        <v>0</v>
      </c>
      <c r="C40" s="12">
        <f t="shared" si="1"/>
        <v>0</v>
      </c>
      <c r="D40" s="12"/>
      <c r="E40" s="12"/>
      <c r="F40" s="12"/>
      <c r="G40" s="12"/>
      <c r="H40" s="12"/>
      <c r="I40" s="12"/>
      <c r="J40" s="12"/>
      <c r="K40" s="12"/>
      <c r="L40" s="12"/>
      <c r="M40" s="12"/>
      <c r="N40" s="12"/>
      <c r="O40" s="12"/>
      <c r="P40" s="12"/>
      <c r="Q40" s="12">
        <f t="shared" si="18"/>
        <v>0</v>
      </c>
      <c r="R40" s="12"/>
      <c r="S40" s="12"/>
      <c r="T40" s="12"/>
      <c r="U40" s="12"/>
      <c r="V40" s="12"/>
      <c r="W40" s="12">
        <f t="shared" si="3"/>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ht="13.5">
      <c r="A41" s="8" t="s">
        <v>78</v>
      </c>
      <c r="B41" s="12">
        <f t="shared" si="0"/>
        <v>0</v>
      </c>
      <c r="C41" s="12">
        <f t="shared" si="1"/>
        <v>0</v>
      </c>
      <c r="D41" s="12"/>
      <c r="E41" s="12"/>
      <c r="F41" s="12"/>
      <c r="G41" s="12"/>
      <c r="H41" s="12"/>
      <c r="I41" s="12"/>
      <c r="J41" s="12"/>
      <c r="K41" s="12"/>
      <c r="L41" s="12"/>
      <c r="M41" s="12"/>
      <c r="N41" s="12"/>
      <c r="O41" s="12"/>
      <c r="P41" s="12"/>
      <c r="Q41" s="12">
        <f t="shared" si="18"/>
        <v>0</v>
      </c>
      <c r="R41" s="12"/>
      <c r="S41" s="12"/>
      <c r="T41" s="12"/>
      <c r="U41" s="12"/>
      <c r="V41" s="12"/>
      <c r="W41" s="12">
        <f t="shared" si="3"/>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f t="shared" si="18"/>
        <v>0</v>
      </c>
      <c r="R42" s="12"/>
      <c r="S42" s="12"/>
      <c r="T42" s="12"/>
      <c r="U42" s="12"/>
      <c r="V42" s="12"/>
      <c r="W42" s="12">
        <f t="shared" si="3"/>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f t="shared" si="18"/>
        <v>0</v>
      </c>
      <c r="R43" s="12"/>
      <c r="S43" s="12"/>
      <c r="T43" s="12"/>
      <c r="U43" s="12"/>
      <c r="V43" s="12"/>
      <c r="W43" s="12">
        <f t="shared" si="3"/>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75">
      <c r="A44" s="13" t="s">
        <v>80</v>
      </c>
      <c r="B44" s="14">
        <f>D44+E44+F44</f>
        <v>897711.73101043701</v>
      </c>
      <c r="C44" s="14">
        <f t="shared" si="1"/>
        <v>0</v>
      </c>
      <c r="D44" s="14">
        <f t="shared" ref="D44:L44" si="19">D45+D59+D67</f>
        <v>24108.321708679199</v>
      </c>
      <c r="E44" s="14">
        <f>E45+E59+E67</f>
        <v>873603.40930175781</v>
      </c>
      <c r="F44" s="14">
        <f t="shared" si="19"/>
        <v>0</v>
      </c>
      <c r="G44" s="14">
        <f t="shared" si="19"/>
        <v>0</v>
      </c>
      <c r="H44" s="14">
        <f t="shared" si="19"/>
        <v>0</v>
      </c>
      <c r="I44" s="14">
        <f t="shared" si="19"/>
        <v>0</v>
      </c>
      <c r="J44" s="14">
        <f t="shared" si="19"/>
        <v>44172.8125</v>
      </c>
      <c r="K44" s="14">
        <f t="shared" si="19"/>
        <v>0</v>
      </c>
      <c r="L44" s="14">
        <f t="shared" si="19"/>
        <v>0</v>
      </c>
      <c r="M44" s="14">
        <f>M45+M59+M67</f>
        <v>22534.871978759766</v>
      </c>
      <c r="N44" s="14">
        <v>0</v>
      </c>
      <c r="O44" s="14">
        <f t="shared" ref="O44:AS44" si="20">O45+O59+O67</f>
        <v>15745</v>
      </c>
      <c r="P44" s="14">
        <f t="shared" si="20"/>
        <v>0</v>
      </c>
      <c r="Q44" s="14">
        <f t="shared" si="20"/>
        <v>190400</v>
      </c>
      <c r="R44" s="14">
        <f t="shared" si="20"/>
        <v>0</v>
      </c>
      <c r="S44" s="14">
        <f t="shared" si="20"/>
        <v>0</v>
      </c>
      <c r="T44" s="14">
        <f t="shared" si="20"/>
        <v>0</v>
      </c>
      <c r="U44" s="14">
        <f t="shared" si="20"/>
        <v>0</v>
      </c>
      <c r="V44" s="14">
        <f t="shared" si="20"/>
        <v>74083</v>
      </c>
      <c r="W44" s="14">
        <f t="shared" si="3"/>
        <v>0</v>
      </c>
      <c r="X44" s="14">
        <f t="shared" si="20"/>
        <v>0</v>
      </c>
      <c r="Y44" s="14">
        <f t="shared" si="20"/>
        <v>0</v>
      </c>
      <c r="Z44" s="14">
        <f t="shared" si="20"/>
        <v>0</v>
      </c>
      <c r="AA44" s="14">
        <f t="shared" si="20"/>
        <v>0</v>
      </c>
      <c r="AB44" s="14">
        <f t="shared" si="20"/>
        <v>0</v>
      </c>
      <c r="AC44" s="14">
        <f t="shared" si="20"/>
        <v>9.2306002625264227E-4</v>
      </c>
      <c r="AD44" s="14">
        <f t="shared" si="20"/>
        <v>0</v>
      </c>
      <c r="AE44" s="14">
        <f>AE45+AE59+AE67</f>
        <v>14978.568359375</v>
      </c>
      <c r="AF44" s="14">
        <f>AF45+AF59+AF67</f>
        <v>413148.15787792206</v>
      </c>
      <c r="AG44" s="14">
        <f>AG45+AG59+AG67</f>
        <v>962.30746459960937</v>
      </c>
      <c r="AH44" s="14">
        <f t="shared" si="20"/>
        <v>0</v>
      </c>
      <c r="AI44" s="14">
        <f t="shared" si="20"/>
        <v>82713.82421875</v>
      </c>
      <c r="AJ44" s="14">
        <f t="shared" si="20"/>
        <v>22337.065711148083</v>
      </c>
      <c r="AK44" s="14">
        <f t="shared" si="20"/>
        <v>482684.61511230469</v>
      </c>
      <c r="AL44" s="14">
        <f t="shared" si="20"/>
        <v>30601.166703939438</v>
      </c>
      <c r="AM44" s="14">
        <f t="shared" si="20"/>
        <v>0</v>
      </c>
      <c r="AN44" s="14">
        <f t="shared" si="20"/>
        <v>5131.8655647486448</v>
      </c>
      <c r="AO44" s="14">
        <f>AO45+AO59+AO67</f>
        <v>15706.886606450193</v>
      </c>
      <c r="AP44" s="14">
        <f t="shared" si="20"/>
        <v>17144.975074768066</v>
      </c>
      <c r="AQ44" s="14">
        <f t="shared" si="20"/>
        <v>230.83652447571512</v>
      </c>
      <c r="AR44" s="14">
        <f t="shared" si="20"/>
        <v>0</v>
      </c>
      <c r="AS44" s="14">
        <f t="shared" si="20"/>
        <v>106869.5234375</v>
      </c>
      <c r="AT44" s="14">
        <f>AT45+AT59+AT67</f>
        <v>0</v>
      </c>
      <c r="AU44" s="14">
        <f t="shared" ref="AU44:BC44" si="21">AU45+AU59+AU67</f>
        <v>139701.828125</v>
      </c>
      <c r="AV44" s="14">
        <f t="shared" si="21"/>
        <v>4193.6201171875</v>
      </c>
      <c r="AW44" s="14">
        <f t="shared" si="21"/>
        <v>0</v>
      </c>
      <c r="AX44" s="14">
        <f t="shared" si="21"/>
        <v>3754800</v>
      </c>
      <c r="AY44" s="14">
        <f t="shared" si="21"/>
        <v>0</v>
      </c>
      <c r="AZ44" s="14">
        <f t="shared" si="21"/>
        <v>116.02079772949219</v>
      </c>
      <c r="BA44" s="14">
        <f t="shared" si="21"/>
        <v>0</v>
      </c>
      <c r="BB44" s="14">
        <f t="shared" si="21"/>
        <v>0</v>
      </c>
      <c r="BC44" s="14">
        <f t="shared" si="21"/>
        <v>0</v>
      </c>
      <c r="BD44" s="14">
        <f>BD45+BD59+BD67</f>
        <v>655017.99767303467</v>
      </c>
      <c r="BE44" s="14">
        <f>BE45+BE59+BE67</f>
        <v>0</v>
      </c>
      <c r="BF44" s="6"/>
      <c r="BG44" s="6"/>
      <c r="BH44" s="6"/>
      <c r="BI44" s="6"/>
      <c r="BJ44" s="6"/>
      <c r="BK44" s="6"/>
      <c r="BL44" s="6"/>
    </row>
    <row r="45" spans="1:64" s="2" customFormat="1">
      <c r="A45" s="13" t="s">
        <v>81</v>
      </c>
      <c r="B45" s="14">
        <f>D45+E45+F45</f>
        <v>579815.41143035889</v>
      </c>
      <c r="C45" s="14">
        <f t="shared" si="1"/>
        <v>0</v>
      </c>
      <c r="D45" s="14">
        <f>SUM(D46:D58)</f>
        <v>21005.227836608887</v>
      </c>
      <c r="E45" s="14">
        <f t="shared" ref="E45:L45" si="22">SUM(E46:E58)</f>
        <v>558810.18359375</v>
      </c>
      <c r="F45" s="14">
        <f>SUM(F46:F58)</f>
        <v>0</v>
      </c>
      <c r="G45" s="14">
        <f t="shared" si="22"/>
        <v>0</v>
      </c>
      <c r="H45" s="14">
        <f t="shared" si="22"/>
        <v>0</v>
      </c>
      <c r="I45" s="14">
        <f t="shared" si="22"/>
        <v>0</v>
      </c>
      <c r="J45" s="14">
        <f t="shared" si="22"/>
        <v>44172.8125</v>
      </c>
      <c r="K45" s="14">
        <f t="shared" si="22"/>
        <v>0</v>
      </c>
      <c r="L45" s="14">
        <f t="shared" si="22"/>
        <v>0</v>
      </c>
      <c r="M45" s="14">
        <f>SUM(M46:M58)</f>
        <v>17525.037017822266</v>
      </c>
      <c r="N45" s="14">
        <v>0</v>
      </c>
      <c r="O45" s="14">
        <f>SUM(O46:O58)</f>
        <v>15745</v>
      </c>
      <c r="P45" s="14">
        <f t="shared" ref="P45:BC45" si="23">SUM(P46:P58)</f>
        <v>0</v>
      </c>
      <c r="Q45" s="14">
        <f t="shared" si="23"/>
        <v>0</v>
      </c>
      <c r="R45" s="14">
        <f t="shared" si="23"/>
        <v>0</v>
      </c>
      <c r="S45" s="14">
        <f t="shared" si="23"/>
        <v>0</v>
      </c>
      <c r="T45" s="14">
        <f t="shared" si="23"/>
        <v>0</v>
      </c>
      <c r="U45" s="14">
        <f t="shared" si="23"/>
        <v>0</v>
      </c>
      <c r="V45" s="14">
        <f t="shared" si="23"/>
        <v>70969</v>
      </c>
      <c r="W45" s="14">
        <f t="shared" si="3"/>
        <v>0</v>
      </c>
      <c r="X45" s="14">
        <f t="shared" si="23"/>
        <v>0</v>
      </c>
      <c r="Y45" s="14">
        <f t="shared" si="23"/>
        <v>0</v>
      </c>
      <c r="Z45" s="14">
        <f t="shared" si="23"/>
        <v>0</v>
      </c>
      <c r="AA45" s="14">
        <f t="shared" si="23"/>
        <v>0</v>
      </c>
      <c r="AB45" s="14">
        <f t="shared" si="23"/>
        <v>0</v>
      </c>
      <c r="AC45" s="14">
        <f t="shared" si="23"/>
        <v>0</v>
      </c>
      <c r="AD45" s="14">
        <f t="shared" si="23"/>
        <v>0</v>
      </c>
      <c r="AE45" s="14">
        <f t="shared" si="23"/>
        <v>0</v>
      </c>
      <c r="AF45" s="14">
        <f>SUM(AF46:AF58)</f>
        <v>448.28328704833984</v>
      </c>
      <c r="AG45" s="14">
        <f>SUM(AG46:AG58)</f>
        <v>0</v>
      </c>
      <c r="AH45" s="14">
        <f t="shared" si="23"/>
        <v>0</v>
      </c>
      <c r="AI45" s="14">
        <f t="shared" si="23"/>
        <v>0</v>
      </c>
      <c r="AJ45" s="14">
        <f t="shared" si="23"/>
        <v>503.57794952392578</v>
      </c>
      <c r="AK45" s="14">
        <f t="shared" si="23"/>
        <v>44769.1767578125</v>
      </c>
      <c r="AL45" s="14">
        <f t="shared" si="23"/>
        <v>145.77072525024414</v>
      </c>
      <c r="AM45" s="14">
        <f t="shared" si="23"/>
        <v>0</v>
      </c>
      <c r="AN45" s="14">
        <f t="shared" si="23"/>
        <v>30.980209201574326</v>
      </c>
      <c r="AO45" s="14">
        <f>SUM(AO46:AO58)</f>
        <v>3530.3594970703125</v>
      </c>
      <c r="AP45" s="14">
        <f>SUM(AP46:AP58)</f>
        <v>13365.8330078125</v>
      </c>
      <c r="AQ45" s="14">
        <f t="shared" si="23"/>
        <v>1.5104908309876919</v>
      </c>
      <c r="AR45" s="14">
        <f t="shared" si="23"/>
        <v>0</v>
      </c>
      <c r="AS45" s="14">
        <f t="shared" si="23"/>
        <v>0</v>
      </c>
      <c r="AT45" s="14">
        <f t="shared" si="23"/>
        <v>0</v>
      </c>
      <c r="AU45" s="14">
        <f t="shared" si="23"/>
        <v>139701.828125</v>
      </c>
      <c r="AV45" s="14">
        <f t="shared" si="23"/>
        <v>4193.6201171875</v>
      </c>
      <c r="AW45" s="14">
        <f t="shared" si="23"/>
        <v>0</v>
      </c>
      <c r="AX45" s="14">
        <f t="shared" si="23"/>
        <v>0</v>
      </c>
      <c r="AY45" s="14">
        <f t="shared" si="23"/>
        <v>0</v>
      </c>
      <c r="AZ45" s="14">
        <f t="shared" si="23"/>
        <v>0</v>
      </c>
      <c r="BA45" s="14">
        <f t="shared" si="23"/>
        <v>0</v>
      </c>
      <c r="BB45" s="14">
        <f t="shared" si="23"/>
        <v>0</v>
      </c>
      <c r="BC45" s="14">
        <f t="shared" si="23"/>
        <v>0</v>
      </c>
      <c r="BD45" s="14">
        <f>SUM(BD46:BD58)</f>
        <v>305623.15295410156</v>
      </c>
      <c r="BE45" s="14">
        <f>SUM(BE46:BE58)</f>
        <v>0</v>
      </c>
      <c r="BF45" s="5"/>
    </row>
    <row r="46" spans="1:64" ht="13.5">
      <c r="A46" s="22" t="s">
        <v>144</v>
      </c>
      <c r="B46" s="12">
        <f t="shared" si="0"/>
        <v>96518.6943359375</v>
      </c>
      <c r="C46" s="12">
        <f t="shared" si="1"/>
        <v>0</v>
      </c>
      <c r="D46" s="12">
        <v>3447.8818359375</v>
      </c>
      <c r="E46" s="12">
        <v>93070.8125</v>
      </c>
      <c r="F46" s="12"/>
      <c r="G46" s="12"/>
      <c r="H46" s="12"/>
      <c r="I46" s="12"/>
      <c r="J46" s="12">
        <v>44172.8125</v>
      </c>
      <c r="K46" s="12"/>
      <c r="L46" s="12"/>
      <c r="M46" s="12">
        <v>7552</v>
      </c>
      <c r="N46" s="12"/>
      <c r="O46" s="12">
        <v>15745</v>
      </c>
      <c r="P46" s="12"/>
      <c r="Q46" s="12">
        <f t="shared" ref="Q46:Q58" si="24">SUM(R46:U46)</f>
        <v>0</v>
      </c>
      <c r="R46" s="12"/>
      <c r="S46" s="12"/>
      <c r="T46" s="12"/>
      <c r="U46" s="12"/>
      <c r="V46" s="12">
        <v>11743</v>
      </c>
      <c r="W46" s="12">
        <f t="shared" si="3"/>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66932.0703125</v>
      </c>
      <c r="BE46" s="12"/>
    </row>
    <row r="47" spans="1:64" ht="13.5">
      <c r="A47" s="22" t="s">
        <v>145</v>
      </c>
      <c r="B47" s="12">
        <f t="shared" si="0"/>
        <v>51886.92578125</v>
      </c>
      <c r="C47" s="12">
        <f t="shared" si="1"/>
        <v>0</v>
      </c>
      <c r="D47" s="12"/>
      <c r="E47" s="12">
        <v>51886.92578125</v>
      </c>
      <c r="F47" s="12"/>
      <c r="G47" s="12"/>
      <c r="H47" s="12"/>
      <c r="I47" s="12"/>
      <c r="J47" s="12"/>
      <c r="K47" s="12"/>
      <c r="L47" s="12"/>
      <c r="M47" s="12">
        <v>1884</v>
      </c>
      <c r="N47" s="12"/>
      <c r="O47" s="12"/>
      <c r="P47" s="12"/>
      <c r="Q47" s="12">
        <f t="shared" si="24"/>
        <v>0</v>
      </c>
      <c r="R47" s="12"/>
      <c r="S47" s="12"/>
      <c r="T47" s="12"/>
      <c r="U47" s="12"/>
      <c r="V47" s="12">
        <v>34421</v>
      </c>
      <c r="W47" s="12">
        <f t="shared" si="3"/>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36464.1015625</v>
      </c>
      <c r="BE47" s="12"/>
    </row>
    <row r="48" spans="1:64" ht="13.5">
      <c r="A48" s="8" t="s">
        <v>82</v>
      </c>
      <c r="B48" s="12">
        <f t="shared" si="0"/>
        <v>0</v>
      </c>
      <c r="C48" s="12">
        <f t="shared" si="1"/>
        <v>0</v>
      </c>
      <c r="D48" s="12"/>
      <c r="E48" s="12"/>
      <c r="F48" s="12"/>
      <c r="G48" s="12"/>
      <c r="H48" s="12"/>
      <c r="I48" s="12"/>
      <c r="J48" s="12"/>
      <c r="K48" s="12"/>
      <c r="L48" s="12"/>
      <c r="M48" s="12">
        <v>2027.9530029296875</v>
      </c>
      <c r="N48" s="12"/>
      <c r="O48" s="12"/>
      <c r="P48" s="12"/>
      <c r="Q48" s="12">
        <f t="shared" si="24"/>
        <v>0</v>
      </c>
      <c r="R48" s="12"/>
      <c r="S48" s="12"/>
      <c r="T48" s="12"/>
      <c r="U48" s="12"/>
      <c r="V48" s="12">
        <v>679</v>
      </c>
      <c r="W48" s="12">
        <f t="shared" si="3"/>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62737.2578125</v>
      </c>
      <c r="BE48" s="12"/>
    </row>
    <row r="49" spans="1:58" ht="13.5">
      <c r="A49" s="22" t="s">
        <v>146</v>
      </c>
      <c r="B49" s="12">
        <f>D49+E49+F49</f>
        <v>106855.5234375</v>
      </c>
      <c r="C49" s="12">
        <f t="shared" si="1"/>
        <v>0</v>
      </c>
      <c r="D49" s="12">
        <v>17441.375</v>
      </c>
      <c r="E49" s="12">
        <v>89414.1484375</v>
      </c>
      <c r="F49" s="12"/>
      <c r="G49" s="12"/>
      <c r="H49" s="12"/>
      <c r="I49" s="12"/>
      <c r="J49" s="12"/>
      <c r="K49" s="12"/>
      <c r="L49" s="12"/>
      <c r="M49" s="12">
        <v>386</v>
      </c>
      <c r="N49" s="12"/>
      <c r="O49" s="12"/>
      <c r="P49" s="12"/>
      <c r="Q49" s="12">
        <f t="shared" si="24"/>
        <v>0</v>
      </c>
      <c r="R49" s="12"/>
      <c r="S49" s="12"/>
      <c r="T49" s="12"/>
      <c r="U49" s="12"/>
      <c r="V49" s="12">
        <v>7673</v>
      </c>
      <c r="W49" s="12">
        <f t="shared" si="3"/>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9454.0859375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f t="shared" si="24"/>
        <v>0</v>
      </c>
      <c r="R50" s="12"/>
      <c r="S50" s="12"/>
      <c r="T50" s="12"/>
      <c r="U50" s="12"/>
      <c r="V50" s="12"/>
      <c r="W50" s="12">
        <f t="shared" si="3"/>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168.35455322265625</v>
      </c>
      <c r="BE50" s="12"/>
    </row>
    <row r="51" spans="1:58" ht="13.5">
      <c r="A51" s="22" t="s">
        <v>147</v>
      </c>
      <c r="B51" s="12">
        <f t="shared" si="0"/>
        <v>0</v>
      </c>
      <c r="C51" s="12">
        <f t="shared" si="1"/>
        <v>0</v>
      </c>
      <c r="D51" s="12"/>
      <c r="E51" s="12"/>
      <c r="F51" s="12"/>
      <c r="G51" s="12"/>
      <c r="H51" s="12"/>
      <c r="I51" s="12"/>
      <c r="J51" s="12"/>
      <c r="K51" s="12"/>
      <c r="L51" s="12"/>
      <c r="M51" s="12">
        <v>152</v>
      </c>
      <c r="N51" s="12"/>
      <c r="O51" s="12"/>
      <c r="P51" s="12"/>
      <c r="Q51" s="12">
        <f t="shared" si="24"/>
        <v>0</v>
      </c>
      <c r="R51" s="12"/>
      <c r="S51" s="12"/>
      <c r="T51" s="12"/>
      <c r="U51" s="12"/>
      <c r="V51" s="12">
        <v>7673</v>
      </c>
      <c r="W51" s="12">
        <f t="shared" si="3"/>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167.26527404785156</v>
      </c>
      <c r="BE51" s="12"/>
    </row>
    <row r="52" spans="1:58" ht="13.5">
      <c r="A52" s="22" t="s">
        <v>148</v>
      </c>
      <c r="B52" s="12">
        <f>D52+E52+F52</f>
        <v>51160.955375671387</v>
      </c>
      <c r="C52" s="12">
        <f t="shared" si="1"/>
        <v>0</v>
      </c>
      <c r="D52" s="12">
        <v>115.97100067138672</v>
      </c>
      <c r="E52" s="12">
        <v>51044.984375</v>
      </c>
      <c r="F52" s="12"/>
      <c r="G52" s="12"/>
      <c r="H52" s="12"/>
      <c r="I52" s="12"/>
      <c r="J52" s="12"/>
      <c r="K52" s="12"/>
      <c r="L52" s="12"/>
      <c r="M52" s="12">
        <v>295</v>
      </c>
      <c r="N52" s="12"/>
      <c r="O52" s="12"/>
      <c r="P52" s="12"/>
      <c r="Q52" s="12">
        <f t="shared" si="24"/>
        <v>0</v>
      </c>
      <c r="R52" s="12"/>
      <c r="S52" s="12"/>
      <c r="T52" s="12"/>
      <c r="U52" s="12"/>
      <c r="V52" s="12">
        <v>0</v>
      </c>
      <c r="W52" s="12">
        <f t="shared" si="3"/>
        <v>0</v>
      </c>
      <c r="X52" s="12"/>
      <c r="Y52" s="12"/>
      <c r="Z52" s="12"/>
      <c r="AA52" s="12"/>
      <c r="AB52" s="12"/>
      <c r="AC52" s="12"/>
      <c r="AD52" s="12"/>
      <c r="AE52" s="12"/>
      <c r="AF52" s="12">
        <v>333.85589599609375</v>
      </c>
      <c r="AG52" s="12"/>
      <c r="AH52" s="12"/>
      <c r="AI52" s="12"/>
      <c r="AJ52" s="12">
        <v>471.18670654296875</v>
      </c>
      <c r="AK52" s="12">
        <v>30491.09765625</v>
      </c>
      <c r="AL52" s="12">
        <v>121.92019653320312</v>
      </c>
      <c r="AM52" s="12"/>
      <c r="AN52" s="12">
        <v>30.708135604858398</v>
      </c>
      <c r="AO52" s="12">
        <v>3181.81396484375</v>
      </c>
      <c r="AP52" s="12"/>
      <c r="AQ52" s="12">
        <v>4.8240002244710922E-2</v>
      </c>
      <c r="AR52" s="12"/>
      <c r="AS52" s="12"/>
      <c r="AT52" s="12"/>
      <c r="AU52" s="12"/>
      <c r="AV52" s="12"/>
      <c r="AW52" s="12"/>
      <c r="AX52" s="12"/>
      <c r="AY52" s="12"/>
      <c r="AZ52" s="12"/>
      <c r="BA52" s="12"/>
      <c r="BB52" s="12"/>
      <c r="BC52" s="12"/>
      <c r="BD52" s="12">
        <v>112.08418273925781</v>
      </c>
      <c r="BE52" s="12"/>
    </row>
    <row r="53" spans="1:58" ht="13.5">
      <c r="A53" s="22" t="s">
        <v>149</v>
      </c>
      <c r="B53" s="12">
        <f t="shared" si="0"/>
        <v>0</v>
      </c>
      <c r="C53" s="12">
        <f t="shared" si="1"/>
        <v>0</v>
      </c>
      <c r="D53" s="12"/>
      <c r="E53" s="12"/>
      <c r="F53" s="12"/>
      <c r="G53" s="12"/>
      <c r="H53" s="12"/>
      <c r="I53" s="12"/>
      <c r="J53" s="12"/>
      <c r="K53" s="12"/>
      <c r="L53" s="12"/>
      <c r="M53" s="12">
        <v>100</v>
      </c>
      <c r="N53" s="12"/>
      <c r="O53" s="12"/>
      <c r="P53" s="12"/>
      <c r="Q53" s="12">
        <f t="shared" si="24"/>
        <v>0</v>
      </c>
      <c r="R53" s="12"/>
      <c r="S53" s="12"/>
      <c r="T53" s="12"/>
      <c r="U53" s="12"/>
      <c r="V53" s="12">
        <v>1683</v>
      </c>
      <c r="W53" s="12">
        <f t="shared" si="3"/>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2761.84375</v>
      </c>
      <c r="BE53" s="12"/>
    </row>
    <row r="54" spans="1:58" ht="13.5">
      <c r="A54" s="22" t="s">
        <v>150</v>
      </c>
      <c r="B54" s="12">
        <f t="shared" si="0"/>
        <v>0</v>
      </c>
      <c r="C54" s="12">
        <f t="shared" si="1"/>
        <v>0</v>
      </c>
      <c r="D54" s="12"/>
      <c r="E54" s="12"/>
      <c r="F54" s="12"/>
      <c r="G54" s="12"/>
      <c r="H54" s="12"/>
      <c r="I54" s="12"/>
      <c r="J54" s="12"/>
      <c r="K54" s="12"/>
      <c r="L54" s="12"/>
      <c r="M54" s="12">
        <v>4636</v>
      </c>
      <c r="N54" s="12"/>
      <c r="O54" s="12"/>
      <c r="P54" s="12"/>
      <c r="Q54" s="12">
        <f t="shared" si="24"/>
        <v>0</v>
      </c>
      <c r="R54" s="12"/>
      <c r="S54" s="12"/>
      <c r="T54" s="12"/>
      <c r="U54" s="12"/>
      <c r="V54" s="12">
        <v>732</v>
      </c>
      <c r="W54" s="12">
        <f t="shared" si="3"/>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5776.8623046875</v>
      </c>
      <c r="BE54" s="12"/>
    </row>
    <row r="55" spans="1:58" ht="13.5">
      <c r="A55" s="8" t="s">
        <v>84</v>
      </c>
      <c r="B55" s="12">
        <f t="shared" si="0"/>
        <v>0</v>
      </c>
      <c r="C55" s="12">
        <f t="shared" si="1"/>
        <v>0</v>
      </c>
      <c r="D55" s="12"/>
      <c r="E55" s="12"/>
      <c r="F55" s="12"/>
      <c r="G55" s="12"/>
      <c r="H55" s="12"/>
      <c r="I55" s="12"/>
      <c r="J55" s="12"/>
      <c r="K55" s="12"/>
      <c r="L55" s="12"/>
      <c r="M55" s="12"/>
      <c r="N55" s="12"/>
      <c r="O55" s="12"/>
      <c r="P55" s="12"/>
      <c r="Q55" s="12">
        <f t="shared" si="24"/>
        <v>0</v>
      </c>
      <c r="R55" s="12"/>
      <c r="S55" s="12"/>
      <c r="T55" s="12"/>
      <c r="U55" s="12"/>
      <c r="V55" s="12"/>
      <c r="W55" s="12">
        <f t="shared" si="3"/>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987.92401123046875</v>
      </c>
      <c r="BE55" s="12"/>
    </row>
    <row r="56" spans="1:58" ht="13.5">
      <c r="A56" s="8" t="s">
        <v>85</v>
      </c>
      <c r="B56" s="12">
        <f t="shared" si="0"/>
        <v>0</v>
      </c>
      <c r="C56" s="12">
        <f t="shared" si="1"/>
        <v>0</v>
      </c>
      <c r="D56" s="12"/>
      <c r="E56" s="12"/>
      <c r="F56" s="12"/>
      <c r="G56" s="12"/>
      <c r="H56" s="12"/>
      <c r="I56" s="12"/>
      <c r="J56" s="12"/>
      <c r="K56" s="12"/>
      <c r="L56" s="12"/>
      <c r="M56" s="12">
        <v>476.08401489257812</v>
      </c>
      <c r="N56" s="12"/>
      <c r="O56" s="12"/>
      <c r="P56" s="12"/>
      <c r="Q56" s="12">
        <f t="shared" si="24"/>
        <v>0</v>
      </c>
      <c r="R56" s="12"/>
      <c r="S56" s="12"/>
      <c r="T56" s="12"/>
      <c r="U56" s="12"/>
      <c r="V56" s="12">
        <v>5132</v>
      </c>
      <c r="W56" s="12">
        <f t="shared" si="3"/>
        <v>0</v>
      </c>
      <c r="X56" s="12"/>
      <c r="Y56" s="12"/>
      <c r="Z56" s="12"/>
      <c r="AA56" s="12"/>
      <c r="AB56" s="12"/>
      <c r="AC56" s="12"/>
      <c r="AD56" s="12"/>
      <c r="AE56" s="12"/>
      <c r="AF56" s="12">
        <v>114.42739105224609</v>
      </c>
      <c r="AG56" s="12"/>
      <c r="AH56" s="12"/>
      <c r="AI56" s="12"/>
      <c r="AJ56" s="12">
        <v>32.391242980957031</v>
      </c>
      <c r="AK56" s="12">
        <v>14278.0791015625</v>
      </c>
      <c r="AL56" s="12">
        <v>23.850528717041016</v>
      </c>
      <c r="AM56" s="12"/>
      <c r="AN56" s="12">
        <v>0.27207359671592712</v>
      </c>
      <c r="AO56" s="12">
        <v>348.5455322265625</v>
      </c>
      <c r="AP56" s="12">
        <v>13365.8330078125</v>
      </c>
      <c r="AQ56" s="12">
        <v>1.462250828742981</v>
      </c>
      <c r="AR56" s="12"/>
      <c r="AS56" s="12"/>
      <c r="AT56" s="12"/>
      <c r="AU56" s="12"/>
      <c r="AV56" s="12"/>
      <c r="AW56" s="12"/>
      <c r="AX56" s="12"/>
      <c r="AY56" s="12"/>
      <c r="AZ56" s="12"/>
      <c r="BA56" s="12"/>
      <c r="BB56" s="12"/>
      <c r="BC56" s="12"/>
      <c r="BD56" s="12">
        <v>324.99807739257812</v>
      </c>
      <c r="BE56" s="12"/>
    </row>
    <row r="57" spans="1:58" ht="13.5">
      <c r="A57" s="8" t="s">
        <v>86</v>
      </c>
      <c r="B57" s="12">
        <f t="shared" si="0"/>
        <v>0</v>
      </c>
      <c r="C57" s="12">
        <f t="shared" si="1"/>
        <v>0</v>
      </c>
      <c r="D57" s="12"/>
      <c r="E57" s="12"/>
      <c r="F57" s="12"/>
      <c r="G57" s="12"/>
      <c r="H57" s="12"/>
      <c r="I57" s="12"/>
      <c r="J57" s="12"/>
      <c r="K57" s="12"/>
      <c r="L57" s="12"/>
      <c r="M57" s="12">
        <v>0</v>
      </c>
      <c r="N57" s="12"/>
      <c r="O57" s="12"/>
      <c r="P57" s="12"/>
      <c r="Q57" s="12">
        <f t="shared" si="24"/>
        <v>0</v>
      </c>
      <c r="R57" s="12"/>
      <c r="S57" s="12"/>
      <c r="T57" s="12"/>
      <c r="U57" s="12"/>
      <c r="V57" s="12">
        <v>13</v>
      </c>
      <c r="W57" s="12">
        <f t="shared" si="3"/>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2722.04736328125</v>
      </c>
      <c r="BE57" s="12"/>
    </row>
    <row r="58" spans="1:58" ht="13.5">
      <c r="A58" s="22" t="s">
        <v>151</v>
      </c>
      <c r="B58" s="12">
        <f t="shared" si="0"/>
        <v>273393.3125</v>
      </c>
      <c r="C58" s="12">
        <f t="shared" si="1"/>
        <v>0</v>
      </c>
      <c r="D58" s="12"/>
      <c r="E58" s="12">
        <v>273393.3125</v>
      </c>
      <c r="F58" s="12"/>
      <c r="G58" s="12"/>
      <c r="H58" s="12"/>
      <c r="I58" s="12"/>
      <c r="J58" s="12"/>
      <c r="K58" s="12"/>
      <c r="L58" s="12"/>
      <c r="M58" s="12">
        <v>16</v>
      </c>
      <c r="N58" s="12"/>
      <c r="O58" s="12"/>
      <c r="P58" s="12"/>
      <c r="Q58" s="12">
        <f t="shared" si="24"/>
        <v>0</v>
      </c>
      <c r="R58" s="12"/>
      <c r="S58" s="12"/>
      <c r="T58" s="12"/>
      <c r="U58" s="12"/>
      <c r="V58" s="12">
        <v>1220</v>
      </c>
      <c r="W58" s="12">
        <f t="shared" si="3"/>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139701.828125</v>
      </c>
      <c r="AV58" s="12">
        <v>4193.6201171875</v>
      </c>
      <c r="AW58" s="12"/>
      <c r="AX58" s="12"/>
      <c r="AY58" s="12"/>
      <c r="AZ58" s="12"/>
      <c r="BA58" s="12"/>
      <c r="BB58" s="12"/>
      <c r="BC58" s="12"/>
      <c r="BD58" s="12">
        <v>117014.2578125</v>
      </c>
      <c r="BE58" s="12"/>
    </row>
    <row r="59" spans="1:58" s="2" customFormat="1">
      <c r="A59" s="13" t="s">
        <v>87</v>
      </c>
      <c r="B59" s="14">
        <f t="shared" si="0"/>
        <v>2035.47607421875</v>
      </c>
      <c r="C59" s="14">
        <f t="shared" si="1"/>
        <v>0</v>
      </c>
      <c r="D59" s="14">
        <f t="shared" ref="D59:L59" si="25">SUM(D60:D66)</f>
        <v>0</v>
      </c>
      <c r="E59" s="14">
        <f t="shared" si="25"/>
        <v>2035.47607421875</v>
      </c>
      <c r="F59" s="14">
        <f t="shared" si="25"/>
        <v>0</v>
      </c>
      <c r="G59" s="14">
        <f t="shared" si="25"/>
        <v>0</v>
      </c>
      <c r="H59" s="14">
        <f t="shared" si="25"/>
        <v>0</v>
      </c>
      <c r="I59" s="14">
        <f t="shared" si="25"/>
        <v>0</v>
      </c>
      <c r="J59" s="14">
        <f t="shared" si="25"/>
        <v>0</v>
      </c>
      <c r="K59" s="14">
        <f t="shared" si="25"/>
        <v>0</v>
      </c>
      <c r="L59" s="14">
        <f t="shared" si="25"/>
        <v>0</v>
      </c>
      <c r="M59" s="14">
        <f>SUM(M60:M66)</f>
        <v>0</v>
      </c>
      <c r="N59" s="14">
        <v>0</v>
      </c>
      <c r="O59" s="14">
        <v>0</v>
      </c>
      <c r="P59" s="14">
        <f t="shared" ref="P59:BC59" si="26">SUM(P60:P66)</f>
        <v>0</v>
      </c>
      <c r="Q59" s="14">
        <f t="shared" si="26"/>
        <v>0</v>
      </c>
      <c r="R59" s="14">
        <f t="shared" si="26"/>
        <v>0</v>
      </c>
      <c r="S59" s="14">
        <f t="shared" si="26"/>
        <v>0</v>
      </c>
      <c r="T59" s="14">
        <f t="shared" si="26"/>
        <v>0</v>
      </c>
      <c r="U59" s="14">
        <f t="shared" si="26"/>
        <v>0</v>
      </c>
      <c r="V59" s="14">
        <f t="shared" si="26"/>
        <v>0</v>
      </c>
      <c r="W59" s="14">
        <f t="shared" si="3"/>
        <v>0</v>
      </c>
      <c r="X59" s="14">
        <f t="shared" si="26"/>
        <v>0</v>
      </c>
      <c r="Y59" s="14">
        <f t="shared" si="26"/>
        <v>0</v>
      </c>
      <c r="Z59" s="14">
        <f t="shared" si="26"/>
        <v>0</v>
      </c>
      <c r="AA59" s="14">
        <f t="shared" si="26"/>
        <v>0</v>
      </c>
      <c r="AB59" s="14">
        <f t="shared" si="26"/>
        <v>0</v>
      </c>
      <c r="AC59" s="14">
        <f t="shared" si="26"/>
        <v>0</v>
      </c>
      <c r="AD59" s="14">
        <f t="shared" si="26"/>
        <v>0</v>
      </c>
      <c r="AE59" s="14">
        <f>SUM(AE60:AE66)</f>
        <v>0</v>
      </c>
      <c r="AF59" s="14">
        <f>SUM(AF60:AF66)</f>
        <v>407180.00557231903</v>
      </c>
      <c r="AG59" s="14">
        <f>SUM(AG60:AG66)</f>
        <v>962.30746459960937</v>
      </c>
      <c r="AH59" s="14">
        <f t="shared" si="26"/>
        <v>0</v>
      </c>
      <c r="AI59" s="14">
        <f t="shared" si="26"/>
        <v>82713.82421875</v>
      </c>
      <c r="AJ59" s="14">
        <f t="shared" si="26"/>
        <v>330.84493935853243</v>
      </c>
      <c r="AK59" s="14">
        <f t="shared" si="26"/>
        <v>396573.73510742188</v>
      </c>
      <c r="AL59" s="14">
        <f t="shared" si="26"/>
        <v>313.66836547851562</v>
      </c>
      <c r="AM59" s="14">
        <f t="shared" si="26"/>
        <v>0</v>
      </c>
      <c r="AN59" s="14">
        <f t="shared" si="26"/>
        <v>0.15436799824237823</v>
      </c>
      <c r="AO59" s="14">
        <f>SUM(AO60:AO66)</f>
        <v>11565.005062103271</v>
      </c>
      <c r="AP59" s="14">
        <f>SUM(AP60:AP66)</f>
        <v>0</v>
      </c>
      <c r="AQ59" s="14">
        <f t="shared" si="26"/>
        <v>44.634860992431641</v>
      </c>
      <c r="AR59" s="14">
        <f t="shared" si="26"/>
        <v>0</v>
      </c>
      <c r="AS59" s="14">
        <f t="shared" si="26"/>
        <v>0</v>
      </c>
      <c r="AT59" s="14">
        <f t="shared" si="26"/>
        <v>0</v>
      </c>
      <c r="AU59" s="14">
        <f t="shared" si="26"/>
        <v>0</v>
      </c>
      <c r="AV59" s="14">
        <f t="shared" si="26"/>
        <v>0</v>
      </c>
      <c r="AW59" s="14">
        <f t="shared" si="26"/>
        <v>0</v>
      </c>
      <c r="AX59" s="14">
        <f t="shared" si="26"/>
        <v>0</v>
      </c>
      <c r="AY59" s="14">
        <f t="shared" si="26"/>
        <v>0</v>
      </c>
      <c r="AZ59" s="14">
        <f t="shared" si="26"/>
        <v>0</v>
      </c>
      <c r="BA59" s="14">
        <f t="shared" si="26"/>
        <v>0</v>
      </c>
      <c r="BB59" s="14">
        <f t="shared" si="26"/>
        <v>0</v>
      </c>
      <c r="BC59" s="14">
        <f t="shared" si="26"/>
        <v>0</v>
      </c>
      <c r="BD59" s="14">
        <f>SUM(BD60:BD66)</f>
        <v>13164.897453308105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f t="shared" ref="Q60:Q66" si="27">SUM(R60:U60)</f>
        <v>0</v>
      </c>
      <c r="R60" s="12"/>
      <c r="S60" s="12"/>
      <c r="T60" s="12"/>
      <c r="U60" s="12"/>
      <c r="V60" s="12"/>
      <c r="W60" s="12">
        <f t="shared" si="3"/>
        <v>0</v>
      </c>
      <c r="X60" s="12"/>
      <c r="Y60" s="12"/>
      <c r="Z60" s="12"/>
      <c r="AA60" s="12"/>
      <c r="AB60" s="12"/>
      <c r="AC60" s="12"/>
      <c r="AD60" s="12"/>
      <c r="AE60" s="12"/>
      <c r="AF60" s="12"/>
      <c r="AG60" s="12">
        <v>161.64547729492187</v>
      </c>
      <c r="AH60" s="12"/>
      <c r="AI60" s="12">
        <v>35955.94921875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f t="shared" si="27"/>
        <v>0</v>
      </c>
      <c r="R61" s="12"/>
      <c r="S61" s="12"/>
      <c r="T61" s="12"/>
      <c r="U61" s="12"/>
      <c r="V61" s="12"/>
      <c r="W61" s="12">
        <f t="shared" si="3"/>
        <v>0</v>
      </c>
      <c r="X61" s="12"/>
      <c r="Y61" s="12"/>
      <c r="Z61" s="12"/>
      <c r="AA61" s="12"/>
      <c r="AB61" s="12"/>
      <c r="AC61" s="12"/>
      <c r="AD61" s="12"/>
      <c r="AE61" s="12"/>
      <c r="AF61" s="12"/>
      <c r="AG61" s="12">
        <v>800.6619873046875</v>
      </c>
      <c r="AH61" s="12"/>
      <c r="AI61" s="12">
        <v>46757.875</v>
      </c>
      <c r="AJ61" s="12"/>
      <c r="AK61" s="12"/>
      <c r="AL61" s="12"/>
      <c r="AM61" s="12"/>
      <c r="AN61" s="12"/>
      <c r="AO61" s="12"/>
      <c r="AP61" s="12"/>
      <c r="AQ61" s="12"/>
      <c r="AR61" s="12"/>
      <c r="AS61" s="12"/>
      <c r="AT61" s="12"/>
      <c r="AU61" s="12"/>
      <c r="AV61" s="12"/>
      <c r="AW61" s="12"/>
      <c r="AX61" s="12"/>
      <c r="AY61" s="12"/>
      <c r="AZ61" s="12"/>
      <c r="BA61" s="12"/>
      <c r="BB61" s="12"/>
      <c r="BC61" s="12"/>
      <c r="BD61" s="12">
        <v>230.32078552246094</v>
      </c>
      <c r="BE61" s="12"/>
    </row>
    <row r="62" spans="1:58" ht="13.5">
      <c r="A62" s="8" t="s">
        <v>90</v>
      </c>
      <c r="B62" s="12">
        <f t="shared" si="0"/>
        <v>0</v>
      </c>
      <c r="C62" s="12">
        <f t="shared" si="1"/>
        <v>0</v>
      </c>
      <c r="D62" s="12"/>
      <c r="E62" s="12"/>
      <c r="F62" s="12"/>
      <c r="G62" s="12"/>
      <c r="H62" s="12"/>
      <c r="I62" s="12"/>
      <c r="J62" s="12"/>
      <c r="K62" s="12"/>
      <c r="L62" s="12"/>
      <c r="M62" s="12"/>
      <c r="N62" s="12"/>
      <c r="O62" s="12"/>
      <c r="P62" s="12"/>
      <c r="Q62" s="12">
        <f t="shared" si="27"/>
        <v>0</v>
      </c>
      <c r="R62" s="12"/>
      <c r="S62" s="12"/>
      <c r="T62" s="12"/>
      <c r="U62" s="12"/>
      <c r="V62" s="12"/>
      <c r="W62" s="12">
        <f t="shared" si="3"/>
        <v>0</v>
      </c>
      <c r="X62" s="12"/>
      <c r="Y62" s="12"/>
      <c r="Z62" s="12"/>
      <c r="AA62" s="12"/>
      <c r="AB62" s="12"/>
      <c r="AC62" s="12"/>
      <c r="AD62" s="12"/>
      <c r="AE62" s="12"/>
      <c r="AF62" s="12">
        <v>407171.75</v>
      </c>
      <c r="AG62" s="12"/>
      <c r="AH62" s="12"/>
      <c r="AI62" s="12"/>
      <c r="AJ62" s="12">
        <v>330.72283935546875</v>
      </c>
      <c r="AK62" s="12">
        <v>292529.65625</v>
      </c>
      <c r="AL62" s="12">
        <v>313.66836547851562</v>
      </c>
      <c r="AM62" s="12"/>
      <c r="AN62" s="12">
        <v>0.15436799824237823</v>
      </c>
      <c r="AO62" s="12">
        <v>11017.6591796875</v>
      </c>
      <c r="AP62" s="12"/>
      <c r="AQ62" s="12"/>
      <c r="AR62" s="12"/>
      <c r="AS62" s="12"/>
      <c r="AT62" s="12"/>
      <c r="AU62" s="12"/>
      <c r="AV62" s="12"/>
      <c r="AW62" s="12"/>
      <c r="AX62" s="12"/>
      <c r="AY62" s="12"/>
      <c r="AZ62" s="12"/>
      <c r="BA62" s="12"/>
      <c r="BB62" s="12"/>
      <c r="BC62" s="12"/>
      <c r="BD62" s="12">
        <v>86.493598937988281</v>
      </c>
      <c r="BE62" s="12"/>
    </row>
    <row r="63" spans="1:58" ht="13.5">
      <c r="A63" s="8" t="s">
        <v>91</v>
      </c>
      <c r="B63" s="12">
        <f t="shared" si="0"/>
        <v>2035.47607421875</v>
      </c>
      <c r="C63" s="12">
        <f t="shared" si="1"/>
        <v>0</v>
      </c>
      <c r="D63" s="12"/>
      <c r="E63" s="12">
        <v>2035.47607421875</v>
      </c>
      <c r="F63" s="12"/>
      <c r="G63" s="12"/>
      <c r="H63" s="12"/>
      <c r="I63" s="12"/>
      <c r="J63" s="12"/>
      <c r="K63" s="12"/>
      <c r="L63" s="12"/>
      <c r="M63" s="12"/>
      <c r="N63" s="12"/>
      <c r="O63" s="12"/>
      <c r="P63" s="12"/>
      <c r="Q63" s="12">
        <f t="shared" si="27"/>
        <v>0</v>
      </c>
      <c r="R63" s="12"/>
      <c r="S63" s="12"/>
      <c r="T63" s="12"/>
      <c r="U63" s="12"/>
      <c r="V63" s="12"/>
      <c r="W63" s="12">
        <f t="shared" si="3"/>
        <v>0</v>
      </c>
      <c r="X63" s="12"/>
      <c r="Y63" s="12"/>
      <c r="Z63" s="12"/>
      <c r="AA63" s="12"/>
      <c r="AB63" s="12"/>
      <c r="AC63" s="12"/>
      <c r="AD63" s="12"/>
      <c r="AE63" s="12"/>
      <c r="AF63" s="12">
        <v>8.2555723190307617</v>
      </c>
      <c r="AG63" s="12"/>
      <c r="AH63" s="12"/>
      <c r="AI63" s="12"/>
      <c r="AJ63" s="12">
        <v>0.12210000306367874</v>
      </c>
      <c r="AK63" s="12">
        <v>1685.055419921875</v>
      </c>
      <c r="AL63" s="12"/>
      <c r="AM63" s="12"/>
      <c r="AN63" s="12"/>
      <c r="AO63" s="12">
        <v>49.502376556396484</v>
      </c>
      <c r="AP63" s="12"/>
      <c r="AQ63" s="12">
        <v>44.634860992431641</v>
      </c>
      <c r="AR63" s="12"/>
      <c r="AS63" s="12"/>
      <c r="AT63" s="12"/>
      <c r="AU63" s="12"/>
      <c r="AV63" s="12"/>
      <c r="AW63" s="12"/>
      <c r="AX63" s="12"/>
      <c r="AY63" s="12"/>
      <c r="AZ63" s="12"/>
      <c r="BA63" s="12"/>
      <c r="BB63" s="12"/>
      <c r="BC63" s="12"/>
      <c r="BD63" s="12">
        <v>10442.3076171875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f t="shared" si="27"/>
        <v>0</v>
      </c>
      <c r="R64" s="12"/>
      <c r="S64" s="12"/>
      <c r="T64" s="12"/>
      <c r="U64" s="12"/>
      <c r="V64" s="12"/>
      <c r="W64" s="12">
        <f t="shared" si="3"/>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355.15798950195312</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f t="shared" si="27"/>
        <v>0</v>
      </c>
      <c r="R65" s="12"/>
      <c r="S65" s="12"/>
      <c r="T65" s="12"/>
      <c r="U65" s="12"/>
      <c r="V65" s="12"/>
      <c r="W65" s="12">
        <f t="shared" si="3"/>
        <v>0</v>
      </c>
      <c r="X65" s="12"/>
      <c r="Y65" s="12"/>
      <c r="Z65" s="12"/>
      <c r="AA65" s="12"/>
      <c r="AB65" s="12"/>
      <c r="AC65" s="12"/>
      <c r="AD65" s="12"/>
      <c r="AE65" s="12"/>
      <c r="AF65" s="12"/>
      <c r="AG65" s="12"/>
      <c r="AH65" s="12"/>
      <c r="AI65" s="12"/>
      <c r="AJ65" s="12"/>
      <c r="AK65" s="12">
        <v>102359.0234375</v>
      </c>
      <c r="AL65" s="12"/>
      <c r="AM65" s="12"/>
      <c r="AN65" s="12"/>
      <c r="AO65" s="12">
        <v>497.843505859375</v>
      </c>
      <c r="AP65" s="12"/>
      <c r="AQ65" s="12"/>
      <c r="AR65" s="12"/>
      <c r="AS65" s="12"/>
      <c r="AT65" s="12"/>
      <c r="AU65" s="12"/>
      <c r="AV65" s="12"/>
      <c r="AW65" s="12"/>
      <c r="AX65" s="12"/>
      <c r="AY65" s="12"/>
      <c r="AZ65" s="12"/>
      <c r="BA65" s="12"/>
      <c r="BB65" s="12"/>
      <c r="BC65" s="12"/>
      <c r="BD65" s="12">
        <v>195.01919555664062</v>
      </c>
      <c r="BE65" s="12"/>
    </row>
    <row r="66" spans="1:57" ht="13.5">
      <c r="A66" s="8" t="s">
        <v>92</v>
      </c>
      <c r="B66" s="12">
        <f t="shared" si="0"/>
        <v>0</v>
      </c>
      <c r="C66" s="12">
        <f t="shared" si="1"/>
        <v>0</v>
      </c>
      <c r="D66" s="12"/>
      <c r="E66" s="12"/>
      <c r="F66" s="12"/>
      <c r="G66" s="12"/>
      <c r="H66" s="12"/>
      <c r="I66" s="12"/>
      <c r="J66" s="12"/>
      <c r="K66" s="12"/>
      <c r="L66" s="12"/>
      <c r="M66" s="12"/>
      <c r="N66" s="12"/>
      <c r="O66" s="12"/>
      <c r="P66" s="12"/>
      <c r="Q66" s="12">
        <f t="shared" si="27"/>
        <v>0</v>
      </c>
      <c r="R66" s="12"/>
      <c r="S66" s="12"/>
      <c r="T66" s="12"/>
      <c r="U66" s="12"/>
      <c r="V66" s="12"/>
      <c r="W66" s="12">
        <f t="shared" si="3"/>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1855.5982666015625</v>
      </c>
      <c r="BE66" s="12"/>
    </row>
    <row r="67" spans="1:57" s="2" customFormat="1">
      <c r="A67" s="13" t="s">
        <v>93</v>
      </c>
      <c r="B67" s="14">
        <f>D67+E67+F67</f>
        <v>315860.84350585937</v>
      </c>
      <c r="C67" s="14">
        <f>G67+H67</f>
        <v>0</v>
      </c>
      <c r="D67" s="14">
        <f>SUM(D68:D71)</f>
        <v>3103.0938720703125</v>
      </c>
      <c r="E67" s="14">
        <f>SUM(E68:E71)</f>
        <v>312757.74963378906</v>
      </c>
      <c r="F67" s="14">
        <f t="shared" ref="F67:L67" si="28">SUM(F68:F71)</f>
        <v>0</v>
      </c>
      <c r="G67" s="14">
        <f t="shared" si="28"/>
        <v>0</v>
      </c>
      <c r="H67" s="14">
        <f t="shared" si="28"/>
        <v>0</v>
      </c>
      <c r="I67" s="14">
        <f t="shared" si="28"/>
        <v>0</v>
      </c>
      <c r="J67" s="14">
        <f t="shared" si="28"/>
        <v>0</v>
      </c>
      <c r="K67" s="14">
        <f t="shared" si="28"/>
        <v>0</v>
      </c>
      <c r="L67" s="14">
        <f t="shared" si="28"/>
        <v>0</v>
      </c>
      <c r="M67" s="14">
        <f>SUM(M68:M71)</f>
        <v>5009.8349609375</v>
      </c>
      <c r="N67" s="14">
        <v>0</v>
      </c>
      <c r="O67" s="14">
        <v>0</v>
      </c>
      <c r="P67" s="14">
        <f t="shared" ref="P67:AS67" si="29">SUM(P68:P71)</f>
        <v>0</v>
      </c>
      <c r="Q67" s="14">
        <f>SUM(Q68:Q71)</f>
        <v>190400</v>
      </c>
      <c r="R67" s="14">
        <f t="shared" si="29"/>
        <v>0</v>
      </c>
      <c r="S67" s="14">
        <f t="shared" si="29"/>
        <v>0</v>
      </c>
      <c r="T67" s="14">
        <f t="shared" si="29"/>
        <v>0</v>
      </c>
      <c r="U67" s="14">
        <f t="shared" si="29"/>
        <v>0</v>
      </c>
      <c r="V67" s="14">
        <f t="shared" si="29"/>
        <v>3114</v>
      </c>
      <c r="W67" s="14">
        <f t="shared" si="3"/>
        <v>0</v>
      </c>
      <c r="X67" s="14">
        <f t="shared" si="29"/>
        <v>0</v>
      </c>
      <c r="Y67" s="14">
        <f t="shared" si="29"/>
        <v>0</v>
      </c>
      <c r="Z67" s="14">
        <f t="shared" si="29"/>
        <v>0</v>
      </c>
      <c r="AA67" s="14">
        <f t="shared" si="29"/>
        <v>0</v>
      </c>
      <c r="AB67" s="14">
        <f t="shared" si="29"/>
        <v>0</v>
      </c>
      <c r="AC67" s="14">
        <f t="shared" si="29"/>
        <v>9.2306002625264227E-4</v>
      </c>
      <c r="AD67" s="14">
        <f t="shared" si="29"/>
        <v>0</v>
      </c>
      <c r="AE67" s="14">
        <f t="shared" si="29"/>
        <v>14978.568359375</v>
      </c>
      <c r="AF67" s="14">
        <f>SUM(AF68:AF71)</f>
        <v>5519.8690185546875</v>
      </c>
      <c r="AG67" s="14">
        <f t="shared" si="29"/>
        <v>0</v>
      </c>
      <c r="AH67" s="14">
        <f t="shared" si="29"/>
        <v>0</v>
      </c>
      <c r="AI67" s="14">
        <f t="shared" si="29"/>
        <v>0</v>
      </c>
      <c r="AJ67" s="14">
        <f t="shared" si="29"/>
        <v>21502.642822265625</v>
      </c>
      <c r="AK67" s="14">
        <f t="shared" si="29"/>
        <v>41341.703247070313</v>
      </c>
      <c r="AL67" s="14">
        <f t="shared" si="29"/>
        <v>30141.727613210678</v>
      </c>
      <c r="AM67" s="14">
        <f t="shared" si="29"/>
        <v>0</v>
      </c>
      <c r="AN67" s="14">
        <f t="shared" si="29"/>
        <v>5100.7309875488281</v>
      </c>
      <c r="AO67" s="14">
        <f>SUM(AO68:AO71)</f>
        <v>611.52204727660865</v>
      </c>
      <c r="AP67" s="14">
        <f>SUM(AP68:AP71)</f>
        <v>3779.1420669555664</v>
      </c>
      <c r="AQ67" s="14">
        <f t="shared" si="29"/>
        <v>184.69117265229579</v>
      </c>
      <c r="AR67" s="14">
        <f t="shared" si="29"/>
        <v>0</v>
      </c>
      <c r="AS67" s="14">
        <f t="shared" si="29"/>
        <v>106869.5234375</v>
      </c>
      <c r="AT67" s="14">
        <f>SUM(AT68:AT71)</f>
        <v>0</v>
      </c>
      <c r="AU67" s="14">
        <f t="shared" ref="AU67:BC67" si="30">SUM(AU68:AU71)</f>
        <v>0</v>
      </c>
      <c r="AV67" s="14">
        <f t="shared" si="30"/>
        <v>0</v>
      </c>
      <c r="AW67" s="14">
        <f t="shared" si="30"/>
        <v>0</v>
      </c>
      <c r="AX67" s="14">
        <f t="shared" si="30"/>
        <v>3754800</v>
      </c>
      <c r="AY67" s="14">
        <f t="shared" si="30"/>
        <v>0</v>
      </c>
      <c r="AZ67" s="14">
        <f t="shared" si="30"/>
        <v>116.02079772949219</v>
      </c>
      <c r="BA67" s="14">
        <f t="shared" si="30"/>
        <v>0</v>
      </c>
      <c r="BB67" s="14">
        <f t="shared" si="30"/>
        <v>0</v>
      </c>
      <c r="BC67" s="14">
        <f t="shared" si="30"/>
        <v>0</v>
      </c>
      <c r="BD67" s="14">
        <f>SUM(BD68:BD71)</f>
        <v>336229.947265625</v>
      </c>
      <c r="BE67" s="14">
        <f>SUM(BE68:BE71)</f>
        <v>0</v>
      </c>
    </row>
    <row r="68" spans="1:57" ht="13.5">
      <c r="A68" s="22" t="s">
        <v>130</v>
      </c>
      <c r="B68" s="12">
        <f>D68+E68+F68</f>
        <v>679.4010009765625</v>
      </c>
      <c r="C68" s="12">
        <f t="shared" si="1"/>
        <v>0</v>
      </c>
      <c r="D68" s="12"/>
      <c r="E68" s="12">
        <v>679.4010009765625</v>
      </c>
      <c r="F68" s="12"/>
      <c r="G68" s="12"/>
      <c r="H68" s="12"/>
      <c r="I68" s="12"/>
      <c r="J68" s="12"/>
      <c r="K68" s="12"/>
      <c r="L68" s="12"/>
      <c r="M68" s="12"/>
      <c r="N68" s="12"/>
      <c r="O68" s="12"/>
      <c r="P68" s="12"/>
      <c r="Q68" s="12">
        <f t="shared" ref="Q68:Q71" si="31">SUM(R68:U68)</f>
        <v>0</v>
      </c>
      <c r="R68" s="12"/>
      <c r="S68" s="12"/>
      <c r="T68" s="12"/>
      <c r="U68" s="12"/>
      <c r="V68" s="12"/>
      <c r="W68" s="12">
        <f t="shared" si="3"/>
        <v>0</v>
      </c>
      <c r="X68" s="12"/>
      <c r="Y68" s="12"/>
      <c r="Z68" s="12"/>
      <c r="AA68" s="12"/>
      <c r="AB68" s="12"/>
      <c r="AC68" s="12">
        <v>4.1824000072665513E-4</v>
      </c>
      <c r="AD68" s="12"/>
      <c r="AE68" s="12"/>
      <c r="AF68" s="12">
        <v>3423.121337890625</v>
      </c>
      <c r="AG68" s="12"/>
      <c r="AH68" s="12"/>
      <c r="AI68" s="12"/>
      <c r="AJ68" s="12">
        <v>2124.894775390625</v>
      </c>
      <c r="AK68" s="12">
        <v>37124.03515625</v>
      </c>
      <c r="AL68" s="12">
        <v>3899.33642578125</v>
      </c>
      <c r="AM68" s="12"/>
      <c r="AN68" s="12">
        <v>200.52981567382812</v>
      </c>
      <c r="AO68" s="12">
        <v>570.18310546875</v>
      </c>
      <c r="AP68" s="12">
        <v>75.483131408691406</v>
      </c>
      <c r="AQ68" s="12">
        <v>8.039999520406127E-4</v>
      </c>
      <c r="AR68" s="12"/>
      <c r="AS68" s="12"/>
      <c r="AT68" s="12"/>
      <c r="AU68" s="12"/>
      <c r="AV68" s="12"/>
      <c r="AW68" s="12"/>
      <c r="AX68" s="12"/>
      <c r="AY68" s="12"/>
      <c r="AZ68" s="12">
        <v>116.02079772949219</v>
      </c>
      <c r="BA68" s="12"/>
      <c r="BB68" s="12"/>
      <c r="BC68" s="12"/>
      <c r="BD68" s="12">
        <v>21029.392578125</v>
      </c>
      <c r="BE68" s="12"/>
    </row>
    <row r="69" spans="1:57" ht="13.5">
      <c r="A69" s="22" t="s">
        <v>131</v>
      </c>
      <c r="B69" s="12">
        <f>D69+E69+F69</f>
        <v>102450.90368652344</v>
      </c>
      <c r="C69" s="12">
        <f>G69+H69</f>
        <v>0</v>
      </c>
      <c r="D69" s="12">
        <v>1034.3646240234375</v>
      </c>
      <c r="E69" s="12">
        <v>101416.5390625</v>
      </c>
      <c r="F69" s="12"/>
      <c r="G69" s="12"/>
      <c r="H69" s="12"/>
      <c r="I69" s="12"/>
      <c r="J69" s="12"/>
      <c r="K69" s="12"/>
      <c r="L69" s="12"/>
      <c r="M69" s="12">
        <v>0</v>
      </c>
      <c r="N69" s="12"/>
      <c r="O69" s="12"/>
      <c r="P69" s="12"/>
      <c r="Q69" s="12">
        <f t="shared" si="31"/>
        <v>0</v>
      </c>
      <c r="R69" s="12"/>
      <c r="S69" s="12"/>
      <c r="T69" s="12"/>
      <c r="U69" s="12"/>
      <c r="V69" s="12">
        <v>31</v>
      </c>
      <c r="W69" s="12">
        <f t="shared" ref="W69:W74" si="32">SUM(X69:AB69)</f>
        <v>0</v>
      </c>
      <c r="X69" s="12"/>
      <c r="Y69" s="12"/>
      <c r="Z69" s="12"/>
      <c r="AA69" s="12"/>
      <c r="AB69" s="12"/>
      <c r="AC69" s="12">
        <v>5.0482002552598715E-4</v>
      </c>
      <c r="AD69" s="12"/>
      <c r="AE69" s="12">
        <v>9104.322265625</v>
      </c>
      <c r="AF69" s="12">
        <v>1173.537353515625</v>
      </c>
      <c r="AG69" s="12"/>
      <c r="AH69" s="12"/>
      <c r="AI69" s="12"/>
      <c r="AJ69" s="12">
        <v>2810.455078125</v>
      </c>
      <c r="AK69" s="12">
        <v>2392.635009765625</v>
      </c>
      <c r="AL69" s="12">
        <v>26239.43359375</v>
      </c>
      <c r="AM69" s="12"/>
      <c r="AN69" s="12">
        <v>4900.201171875</v>
      </c>
      <c r="AO69" s="12">
        <v>41.330982208251953</v>
      </c>
      <c r="AP69" s="12"/>
      <c r="AQ69" s="12">
        <v>184.69036865234375</v>
      </c>
      <c r="AR69" s="12"/>
      <c r="AS69" s="12"/>
      <c r="AT69" s="12"/>
      <c r="AU69" s="12"/>
      <c r="AV69" s="12"/>
      <c r="AW69" s="12"/>
      <c r="AX69" s="12"/>
      <c r="AY69" s="12"/>
      <c r="AZ69" s="12"/>
      <c r="BA69" s="12"/>
      <c r="BB69" s="12"/>
      <c r="BC69" s="12"/>
      <c r="BD69" s="12">
        <v>103798.0625</v>
      </c>
      <c r="BE69" s="12"/>
    </row>
    <row r="70" spans="1:57" ht="13.5">
      <c r="A70" s="22" t="s">
        <v>132</v>
      </c>
      <c r="B70" s="12">
        <f t="shared" ref="B70:B92" si="33">D70+E70+F70</f>
        <v>204901.80737304687</v>
      </c>
      <c r="C70" s="12">
        <f>G70+H70</f>
        <v>0</v>
      </c>
      <c r="D70" s="12">
        <v>2068.729248046875</v>
      </c>
      <c r="E70" s="12">
        <v>202833.078125</v>
      </c>
      <c r="F70" s="12"/>
      <c r="G70" s="12"/>
      <c r="H70" s="12"/>
      <c r="I70" s="12"/>
      <c r="J70" s="12"/>
      <c r="K70" s="12"/>
      <c r="L70" s="12"/>
      <c r="M70" s="12"/>
      <c r="N70" s="12"/>
      <c r="O70" s="12"/>
      <c r="P70" s="12"/>
      <c r="Q70" s="12">
        <v>190400</v>
      </c>
      <c r="R70" s="12"/>
      <c r="S70" s="12"/>
      <c r="T70" s="12"/>
      <c r="U70" s="12"/>
      <c r="V70" s="12"/>
      <c r="W70" s="12">
        <f t="shared" si="32"/>
        <v>0</v>
      </c>
      <c r="X70" s="12"/>
      <c r="Y70" s="12"/>
      <c r="Z70" s="12"/>
      <c r="AA70" s="12"/>
      <c r="AB70" s="12"/>
      <c r="AC70" s="12"/>
      <c r="AD70" s="12"/>
      <c r="AE70" s="12">
        <v>5874.24609375</v>
      </c>
      <c r="AF70" s="12">
        <v>923.2103271484375</v>
      </c>
      <c r="AG70" s="12"/>
      <c r="AH70" s="12"/>
      <c r="AI70" s="12"/>
      <c r="AJ70" s="12">
        <v>16567.29296875</v>
      </c>
      <c r="AK70" s="12">
        <v>1825.0330810546875</v>
      </c>
      <c r="AL70" s="12">
        <v>2.9575936794281006</v>
      </c>
      <c r="AM70" s="12"/>
      <c r="AN70" s="12"/>
      <c r="AO70" s="12">
        <v>7.959599606692791E-3</v>
      </c>
      <c r="AP70" s="12">
        <v>3703.658935546875</v>
      </c>
      <c r="AQ70" s="12"/>
      <c r="AR70" s="12"/>
      <c r="AS70" s="12"/>
      <c r="AT70" s="12"/>
      <c r="AU70" s="12"/>
      <c r="AV70" s="12"/>
      <c r="AW70" s="12"/>
      <c r="AX70" s="12">
        <v>3754800</v>
      </c>
      <c r="AY70" s="12"/>
      <c r="AZ70" s="12"/>
      <c r="BA70" s="12"/>
      <c r="BB70" s="12"/>
      <c r="BC70" s="12"/>
      <c r="BD70" s="12">
        <v>142815.296875</v>
      </c>
      <c r="BE70" s="12"/>
    </row>
    <row r="71" spans="1:57" ht="13.5">
      <c r="A71" s="22" t="s">
        <v>133</v>
      </c>
      <c r="B71" s="12">
        <f t="shared" si="33"/>
        <v>7828.7314453125</v>
      </c>
      <c r="C71" s="12">
        <f>G71+H71</f>
        <v>0</v>
      </c>
      <c r="D71" s="12"/>
      <c r="E71" s="12">
        <v>7828.7314453125</v>
      </c>
      <c r="F71" s="12"/>
      <c r="G71" s="12"/>
      <c r="H71" s="12"/>
      <c r="I71" s="12"/>
      <c r="J71" s="12"/>
      <c r="K71" s="12"/>
      <c r="L71" s="12"/>
      <c r="M71" s="12">
        <v>5009.8349609375</v>
      </c>
      <c r="N71" s="12"/>
      <c r="O71" s="12"/>
      <c r="P71" s="12"/>
      <c r="Q71" s="12">
        <f t="shared" si="31"/>
        <v>0</v>
      </c>
      <c r="R71" s="12"/>
      <c r="S71" s="12"/>
      <c r="T71" s="12"/>
      <c r="U71" s="12"/>
      <c r="V71" s="12">
        <v>3083</v>
      </c>
      <c r="W71" s="12">
        <f t="shared" si="32"/>
        <v>0</v>
      </c>
      <c r="X71" s="12"/>
      <c r="Y71" s="12"/>
      <c r="Z71" s="12"/>
      <c r="AA71" s="12"/>
      <c r="AB71" s="12"/>
      <c r="AC71" s="12"/>
      <c r="AD71" s="12"/>
      <c r="AE71" s="12"/>
      <c r="AF71" s="12"/>
      <c r="AG71" s="12"/>
      <c r="AH71" s="12"/>
      <c r="AI71" s="12"/>
      <c r="AJ71" s="12"/>
      <c r="AK71" s="12"/>
      <c r="AL71" s="12"/>
      <c r="AM71" s="12"/>
      <c r="AN71" s="12"/>
      <c r="AO71" s="12"/>
      <c r="AP71" s="12"/>
      <c r="AQ71" s="12"/>
      <c r="AR71" s="12"/>
      <c r="AS71" s="12">
        <v>106869.5234375</v>
      </c>
      <c r="AT71" s="12"/>
      <c r="AU71" s="12"/>
      <c r="AV71" s="12"/>
      <c r="AW71" s="12"/>
      <c r="AX71" s="12"/>
      <c r="AY71" s="12"/>
      <c r="AZ71" s="12"/>
      <c r="BA71" s="12"/>
      <c r="BB71" s="12"/>
      <c r="BC71" s="12"/>
      <c r="BD71" s="12">
        <v>68587.1953125</v>
      </c>
      <c r="BE71" s="12"/>
    </row>
    <row r="72" spans="1:57" s="2" customFormat="1">
      <c r="A72" s="13" t="s">
        <v>94</v>
      </c>
      <c r="B72" s="14">
        <f t="shared" si="33"/>
        <v>0</v>
      </c>
      <c r="C72" s="14">
        <f t="shared" ref="C72:C92" si="34">G72+H72</f>
        <v>0</v>
      </c>
      <c r="D72" s="14">
        <f>SUM(D73:D75)</f>
        <v>0</v>
      </c>
      <c r="E72" s="14">
        <f>SUM(E73:E75)</f>
        <v>0</v>
      </c>
      <c r="F72" s="14">
        <f t="shared" ref="F72:V72" si="35">SUM(F73:F75)</f>
        <v>0</v>
      </c>
      <c r="G72" s="14">
        <f t="shared" si="35"/>
        <v>0</v>
      </c>
      <c r="H72" s="14">
        <f t="shared" si="35"/>
        <v>0</v>
      </c>
      <c r="I72" s="14">
        <f t="shared" si="35"/>
        <v>0</v>
      </c>
      <c r="J72" s="14">
        <f t="shared" si="35"/>
        <v>0</v>
      </c>
      <c r="K72" s="14">
        <f t="shared" si="35"/>
        <v>0</v>
      </c>
      <c r="L72" s="14">
        <f t="shared" si="35"/>
        <v>0</v>
      </c>
      <c r="M72" s="14">
        <f t="shared" si="35"/>
        <v>0</v>
      </c>
      <c r="N72" s="14">
        <f t="shared" si="35"/>
        <v>0</v>
      </c>
      <c r="O72" s="14">
        <f t="shared" si="35"/>
        <v>0</v>
      </c>
      <c r="P72" s="14">
        <f t="shared" si="35"/>
        <v>0</v>
      </c>
      <c r="Q72" s="14">
        <f t="shared" si="35"/>
        <v>0</v>
      </c>
      <c r="R72" s="14">
        <f t="shared" si="35"/>
        <v>0</v>
      </c>
      <c r="S72" s="14">
        <f t="shared" si="35"/>
        <v>0</v>
      </c>
      <c r="T72" s="14">
        <f t="shared" si="35"/>
        <v>0</v>
      </c>
      <c r="U72" s="14">
        <f t="shared" si="35"/>
        <v>0</v>
      </c>
      <c r="V72" s="14">
        <f t="shared" si="35"/>
        <v>0</v>
      </c>
      <c r="W72" s="14">
        <f t="shared" si="32"/>
        <v>0</v>
      </c>
      <c r="X72" s="14">
        <f t="shared" ref="X72:BD72" si="36">SUM(X73:X75)</f>
        <v>0</v>
      </c>
      <c r="Y72" s="14">
        <f t="shared" si="36"/>
        <v>0</v>
      </c>
      <c r="Z72" s="14">
        <f t="shared" si="36"/>
        <v>0</v>
      </c>
      <c r="AA72" s="14">
        <f t="shared" si="36"/>
        <v>0</v>
      </c>
      <c r="AB72" s="14">
        <f t="shared" si="36"/>
        <v>0</v>
      </c>
      <c r="AC72" s="14">
        <f t="shared" si="36"/>
        <v>0</v>
      </c>
      <c r="AD72" s="14">
        <f t="shared" si="36"/>
        <v>0</v>
      </c>
      <c r="AE72" s="14">
        <f t="shared" si="36"/>
        <v>0</v>
      </c>
      <c r="AF72" s="14">
        <f t="shared" si="36"/>
        <v>0</v>
      </c>
      <c r="AG72" s="14">
        <f t="shared" si="36"/>
        <v>0</v>
      </c>
      <c r="AH72" s="14">
        <f t="shared" si="36"/>
        <v>0</v>
      </c>
      <c r="AI72" s="14">
        <f t="shared" si="36"/>
        <v>0</v>
      </c>
      <c r="AJ72" s="14">
        <f t="shared" si="36"/>
        <v>0</v>
      </c>
      <c r="AK72" s="14">
        <f t="shared" si="36"/>
        <v>0</v>
      </c>
      <c r="AL72" s="14">
        <f t="shared" si="36"/>
        <v>0</v>
      </c>
      <c r="AM72" s="14">
        <f t="shared" si="36"/>
        <v>0</v>
      </c>
      <c r="AN72" s="14">
        <f>SUM(AN73:AN75)</f>
        <v>5131.86572265625</v>
      </c>
      <c r="AO72" s="14">
        <f t="shared" si="36"/>
        <v>15706.8857421875</v>
      </c>
      <c r="AP72" s="14">
        <f>SUM(AP73:AP75)</f>
        <v>0</v>
      </c>
      <c r="AQ72" s="14">
        <f t="shared" si="36"/>
        <v>0</v>
      </c>
      <c r="AR72" s="14">
        <f t="shared" si="36"/>
        <v>0</v>
      </c>
      <c r="AS72" s="14">
        <f t="shared" si="36"/>
        <v>0</v>
      </c>
      <c r="AT72" s="14">
        <f t="shared" si="36"/>
        <v>0</v>
      </c>
      <c r="AU72" s="14">
        <f t="shared" si="36"/>
        <v>0</v>
      </c>
      <c r="AV72" s="14">
        <f t="shared" si="36"/>
        <v>0</v>
      </c>
      <c r="AW72" s="14">
        <f t="shared" si="36"/>
        <v>0</v>
      </c>
      <c r="AX72" s="14">
        <f t="shared" si="36"/>
        <v>0</v>
      </c>
      <c r="AY72" s="14">
        <f t="shared" si="36"/>
        <v>0</v>
      </c>
      <c r="AZ72" s="14">
        <f t="shared" si="36"/>
        <v>0</v>
      </c>
      <c r="BA72" s="14">
        <f t="shared" si="36"/>
        <v>0</v>
      </c>
      <c r="BB72" s="14">
        <f t="shared" si="36"/>
        <v>0</v>
      </c>
      <c r="BC72" s="14">
        <f t="shared" si="36"/>
        <v>0</v>
      </c>
      <c r="BD72" s="14">
        <f t="shared" si="36"/>
        <v>0</v>
      </c>
      <c r="BE72" s="14">
        <f>SUM(BE73:BE75)</f>
        <v>0</v>
      </c>
    </row>
    <row r="73" spans="1:57" ht="13.5">
      <c r="A73" s="8" t="s">
        <v>95</v>
      </c>
      <c r="B73" s="12">
        <f t="shared" si="33"/>
        <v>0</v>
      </c>
      <c r="C73" s="12">
        <f t="shared" si="34"/>
        <v>0</v>
      </c>
      <c r="D73" s="12"/>
      <c r="E73" s="12"/>
      <c r="F73" s="12"/>
      <c r="G73" s="12"/>
      <c r="H73" s="12"/>
      <c r="I73" s="12"/>
      <c r="J73" s="12"/>
      <c r="K73" s="12"/>
      <c r="L73" s="12"/>
      <c r="M73" s="12"/>
      <c r="N73" s="12"/>
      <c r="O73" s="12"/>
      <c r="P73" s="12"/>
      <c r="Q73" s="12">
        <f t="shared" ref="Q73:Q76" si="37">SUM(R73:U73)</f>
        <v>0</v>
      </c>
      <c r="R73" s="12"/>
      <c r="S73" s="12"/>
      <c r="T73" s="12"/>
      <c r="U73" s="12"/>
      <c r="V73" s="12"/>
      <c r="W73" s="12">
        <f t="shared" si="32"/>
        <v>0</v>
      </c>
      <c r="X73" s="12"/>
      <c r="Y73" s="12"/>
      <c r="Z73" s="12"/>
      <c r="AA73" s="12"/>
      <c r="AB73" s="12"/>
      <c r="AC73" s="12"/>
      <c r="AD73" s="12"/>
      <c r="AE73" s="12"/>
      <c r="AF73" s="12"/>
      <c r="AG73" s="12"/>
      <c r="AH73" s="12"/>
      <c r="AI73" s="12"/>
      <c r="AJ73" s="12"/>
      <c r="AK73" s="12"/>
      <c r="AL73" s="12"/>
      <c r="AM73" s="12"/>
      <c r="AN73" s="12">
        <v>5131.86572265625</v>
      </c>
      <c r="AO73" s="12">
        <v>15706.8857421875</v>
      </c>
      <c r="AP73" s="12"/>
      <c r="AQ73" s="12"/>
      <c r="AR73" s="12"/>
      <c r="AS73" s="12"/>
      <c r="AT73" s="12"/>
      <c r="AU73" s="12"/>
      <c r="AV73" s="12"/>
      <c r="AW73" s="12"/>
      <c r="AX73" s="12"/>
      <c r="AY73" s="12"/>
      <c r="AZ73" s="12"/>
      <c r="BA73" s="12"/>
      <c r="BB73" s="12"/>
      <c r="BC73" s="12"/>
      <c r="BD73" s="12"/>
      <c r="BE73" s="12"/>
    </row>
    <row r="74" spans="1:57" ht="13.5">
      <c r="A74" s="8" t="s">
        <v>96</v>
      </c>
      <c r="B74" s="12">
        <f t="shared" si="33"/>
        <v>0</v>
      </c>
      <c r="C74" s="12">
        <f t="shared" si="34"/>
        <v>0</v>
      </c>
      <c r="D74" s="12"/>
      <c r="E74" s="12"/>
      <c r="F74" s="12"/>
      <c r="G74" s="12"/>
      <c r="H74" s="12"/>
      <c r="I74" s="12"/>
      <c r="J74" s="12"/>
      <c r="K74" s="12"/>
      <c r="L74" s="12"/>
      <c r="M74" s="12"/>
      <c r="N74" s="12"/>
      <c r="O74" s="12"/>
      <c r="P74" s="12"/>
      <c r="Q74" s="12">
        <f t="shared" si="37"/>
        <v>0</v>
      </c>
      <c r="R74" s="12"/>
      <c r="S74" s="12"/>
      <c r="T74" s="12"/>
      <c r="U74" s="12"/>
      <c r="V74" s="12"/>
      <c r="W74" s="12">
        <f t="shared" si="32"/>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33"/>
        <v>0</v>
      </c>
      <c r="C75" s="12">
        <f t="shared" si="34"/>
        <v>0</v>
      </c>
      <c r="D75" s="12"/>
      <c r="E75" s="12"/>
      <c r="F75" s="12"/>
      <c r="G75" s="12"/>
      <c r="H75" s="12"/>
      <c r="I75" s="12"/>
      <c r="J75" s="12"/>
      <c r="K75" s="12"/>
      <c r="L75" s="12"/>
      <c r="M75" s="12"/>
      <c r="N75" s="12"/>
      <c r="O75" s="12"/>
      <c r="P75" s="12"/>
      <c r="Q75" s="12">
        <f t="shared" si="37"/>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33"/>
        <v>51886.92578125</v>
      </c>
      <c r="C76" s="12">
        <f t="shared" si="34"/>
        <v>0</v>
      </c>
      <c r="D76" s="12"/>
      <c r="E76" s="12">
        <v>51886.92578125</v>
      </c>
      <c r="F76" s="12"/>
      <c r="G76" s="12"/>
      <c r="H76" s="12"/>
      <c r="I76" s="12"/>
      <c r="J76" s="12"/>
      <c r="K76" s="12"/>
      <c r="L76" s="12"/>
      <c r="M76" s="12"/>
      <c r="N76" s="12"/>
      <c r="O76" s="12"/>
      <c r="P76" s="12"/>
      <c r="Q76" s="12">
        <f t="shared" si="37"/>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777384</v>
      </c>
      <c r="C77" s="14">
        <f t="shared" si="34"/>
        <v>0</v>
      </c>
      <c r="D77" s="14">
        <f>SUM(D78:D81)</f>
        <v>0</v>
      </c>
      <c r="E77" s="14">
        <f>SUM(E78:E81)</f>
        <v>777384</v>
      </c>
      <c r="F77" s="14">
        <v>0</v>
      </c>
      <c r="G77" s="14">
        <v>0</v>
      </c>
      <c r="H77" s="14">
        <v>0</v>
      </c>
      <c r="I77" s="14">
        <v>0</v>
      </c>
      <c r="J77" s="14">
        <v>0</v>
      </c>
      <c r="K77" s="14">
        <v>0</v>
      </c>
      <c r="L77" s="14">
        <v>0</v>
      </c>
      <c r="M77" s="14">
        <v>0</v>
      </c>
      <c r="N77" s="14">
        <v>0</v>
      </c>
      <c r="O77" s="14">
        <v>0</v>
      </c>
      <c r="P77" s="14">
        <f t="shared" ref="P77:V77" si="38">SUM(P78:P81)</f>
        <v>0</v>
      </c>
      <c r="Q77" s="14">
        <f>SUM(Q78:Q81)</f>
        <v>734.33160400390625</v>
      </c>
      <c r="R77" s="14">
        <f t="shared" si="38"/>
        <v>0</v>
      </c>
      <c r="S77" s="14">
        <f>SUM(S78:S81)</f>
        <v>734.33160400390625</v>
      </c>
      <c r="T77" s="14">
        <f t="shared" si="38"/>
        <v>0</v>
      </c>
      <c r="U77" s="14">
        <f t="shared" si="38"/>
        <v>0</v>
      </c>
      <c r="V77" s="14">
        <f t="shared" si="38"/>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9">SUM(AU78:AU81)</f>
        <v>46101.59765625</v>
      </c>
      <c r="AV77" s="14">
        <f t="shared" si="39"/>
        <v>15097.031555175781</v>
      </c>
      <c r="AW77" s="14">
        <f t="shared" si="39"/>
        <v>0</v>
      </c>
      <c r="AX77" s="14">
        <f>SUM(AX78:AX81)</f>
        <v>1915.199951171875</v>
      </c>
      <c r="AY77" s="14">
        <f t="shared" si="39"/>
        <v>0</v>
      </c>
      <c r="AZ77" s="14">
        <f t="shared" si="39"/>
        <v>116.02079772949219</v>
      </c>
      <c r="BA77" s="14">
        <f t="shared" si="39"/>
        <v>0</v>
      </c>
      <c r="BB77" s="14">
        <f t="shared" si="39"/>
        <v>0</v>
      </c>
      <c r="BC77" s="14">
        <f t="shared" si="39"/>
        <v>0</v>
      </c>
      <c r="BD77" s="14">
        <f>SUM(BD78:BD81)</f>
        <v>865.33507776260376</v>
      </c>
      <c r="BE77" s="14">
        <f>SUM(BE78:BE81)</f>
        <v>0</v>
      </c>
    </row>
    <row r="78" spans="1:57" ht="13.5">
      <c r="A78" s="22" t="s">
        <v>134</v>
      </c>
      <c r="B78" s="12">
        <f>D78+E78+F78</f>
        <v>777384</v>
      </c>
      <c r="C78" s="12">
        <f t="shared" si="34"/>
        <v>0</v>
      </c>
      <c r="D78" s="12"/>
      <c r="E78" s="12">
        <v>777384</v>
      </c>
      <c r="F78" s="12"/>
      <c r="G78" s="12"/>
      <c r="H78" s="12"/>
      <c r="I78" s="12"/>
      <c r="J78" s="12"/>
      <c r="K78" s="12"/>
      <c r="L78" s="12"/>
      <c r="M78" s="12"/>
      <c r="N78" s="12"/>
      <c r="O78" s="12"/>
      <c r="P78" s="12"/>
      <c r="Q78" s="12">
        <f t="shared" ref="Q78:Q85" si="40">SUM(R78:U78)</f>
        <v>0</v>
      </c>
      <c r="R78" s="12"/>
      <c r="S78" s="12"/>
      <c r="T78" s="12"/>
      <c r="U78" s="12"/>
      <c r="V78" s="12"/>
      <c r="W78" s="12">
        <f t="shared" ref="W78:W86" si="41">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46101.59765625</v>
      </c>
      <c r="AV78" s="12">
        <v>14457.599609375</v>
      </c>
      <c r="AW78" s="12"/>
      <c r="AX78" s="12">
        <v>1915.199951171875</v>
      </c>
      <c r="AY78" s="12"/>
      <c r="AZ78" s="12">
        <v>116.02079772949219</v>
      </c>
      <c r="BA78" s="12"/>
      <c r="BB78" s="12"/>
      <c r="BC78" s="12"/>
      <c r="BD78" s="12">
        <v>839.97442626953125</v>
      </c>
      <c r="BE78" s="12"/>
    </row>
    <row r="79" spans="1:57" ht="13.5">
      <c r="A79" s="22" t="s">
        <v>135</v>
      </c>
      <c r="B79" s="12">
        <f>D79+E79+F79</f>
        <v>0</v>
      </c>
      <c r="C79" s="12">
        <f t="shared" si="34"/>
        <v>0</v>
      </c>
      <c r="D79" s="12"/>
      <c r="E79" s="12"/>
      <c r="F79" s="12"/>
      <c r="G79" s="12"/>
      <c r="H79" s="12"/>
      <c r="I79" s="12"/>
      <c r="J79" s="12"/>
      <c r="K79" s="12"/>
      <c r="L79" s="12"/>
      <c r="M79" s="12"/>
      <c r="N79" s="12"/>
      <c r="O79" s="12"/>
      <c r="P79" s="12"/>
      <c r="Q79" s="12">
        <f t="shared" si="40"/>
        <v>0</v>
      </c>
      <c r="R79" s="12"/>
      <c r="S79" s="12"/>
      <c r="T79" s="12"/>
      <c r="U79" s="12"/>
      <c r="V79" s="12"/>
      <c r="W79" s="12">
        <f t="shared" si="41"/>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24.626319885253906</v>
      </c>
      <c r="BE79" s="12"/>
    </row>
    <row r="80" spans="1:57" ht="13.5">
      <c r="A80" s="8" t="s">
        <v>100</v>
      </c>
      <c r="B80" s="12">
        <f t="shared" si="33"/>
        <v>0</v>
      </c>
      <c r="C80" s="12">
        <f t="shared" si="34"/>
        <v>0</v>
      </c>
      <c r="D80" s="12"/>
      <c r="E80" s="12"/>
      <c r="F80" s="12"/>
      <c r="G80" s="12"/>
      <c r="H80" s="12"/>
      <c r="I80" s="12"/>
      <c r="J80" s="12"/>
      <c r="K80" s="12"/>
      <c r="L80" s="12"/>
      <c r="M80" s="12"/>
      <c r="N80" s="12"/>
      <c r="O80" s="12"/>
      <c r="P80" s="12"/>
      <c r="Q80" s="12">
        <f t="shared" si="40"/>
        <v>0</v>
      </c>
      <c r="R80" s="12"/>
      <c r="S80" s="12"/>
      <c r="T80" s="12"/>
      <c r="U80" s="12"/>
      <c r="V80" s="12"/>
      <c r="W80" s="12">
        <f t="shared" si="41"/>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33"/>
        <v>0</v>
      </c>
      <c r="C81" s="12">
        <f t="shared" si="34"/>
        <v>0</v>
      </c>
      <c r="D81" s="12"/>
      <c r="E81" s="12"/>
      <c r="F81" s="12"/>
      <c r="G81" s="12"/>
      <c r="H81" s="12"/>
      <c r="I81" s="12"/>
      <c r="J81" s="12"/>
      <c r="K81" s="12"/>
      <c r="L81" s="12"/>
      <c r="M81" s="12"/>
      <c r="N81" s="12"/>
      <c r="O81" s="12"/>
      <c r="P81" s="12"/>
      <c r="Q81" s="12">
        <v>734.33160400390625</v>
      </c>
      <c r="R81" s="12"/>
      <c r="S81" s="12">
        <v>734.33160400390625</v>
      </c>
      <c r="T81" s="12"/>
      <c r="U81" s="12"/>
      <c r="V81" s="12"/>
      <c r="W81" s="12">
        <f t="shared" si="41"/>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0.73433160781860352</v>
      </c>
      <c r="BE81" s="12"/>
    </row>
    <row r="82" spans="1:57" ht="13.5">
      <c r="A82" s="8" t="s">
        <v>102</v>
      </c>
      <c r="B82" s="12">
        <f t="shared" si="33"/>
        <v>0</v>
      </c>
      <c r="C82" s="12">
        <f t="shared" si="34"/>
        <v>0</v>
      </c>
      <c r="D82" s="12"/>
      <c r="E82" s="12"/>
      <c r="F82" s="12"/>
      <c r="G82" s="12"/>
      <c r="H82" s="12"/>
      <c r="I82" s="12"/>
      <c r="J82" s="12"/>
      <c r="K82" s="12"/>
      <c r="L82" s="12"/>
      <c r="M82" s="12"/>
      <c r="N82" s="12"/>
      <c r="O82" s="12"/>
      <c r="P82" s="12"/>
      <c r="Q82" s="12">
        <f t="shared" si="40"/>
        <v>0</v>
      </c>
      <c r="R82" s="12"/>
      <c r="S82" s="12"/>
      <c r="T82" s="12"/>
      <c r="U82" s="12"/>
      <c r="V82" s="12"/>
      <c r="W82" s="12">
        <f t="shared" si="41"/>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33"/>
        <v>0</v>
      </c>
      <c r="C83" s="12">
        <f t="shared" si="34"/>
        <v>0</v>
      </c>
      <c r="D83" s="12"/>
      <c r="E83" s="12"/>
      <c r="F83" s="12"/>
      <c r="G83" s="12"/>
      <c r="H83" s="12"/>
      <c r="I83" s="12"/>
      <c r="J83" s="12"/>
      <c r="K83" s="12"/>
      <c r="L83" s="12"/>
      <c r="M83" s="12"/>
      <c r="N83" s="12"/>
      <c r="O83" s="12"/>
      <c r="P83" s="12"/>
      <c r="Q83" s="12">
        <f t="shared" si="40"/>
        <v>0</v>
      </c>
      <c r="R83" s="12"/>
      <c r="S83" s="12"/>
      <c r="T83" s="12"/>
      <c r="U83" s="12"/>
      <c r="V83" s="12"/>
      <c r="W83" s="12">
        <f t="shared" si="41"/>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33"/>
        <v>0</v>
      </c>
      <c r="C84" s="12">
        <f t="shared" si="34"/>
        <v>0</v>
      </c>
      <c r="D84" s="12"/>
      <c r="E84" s="12"/>
      <c r="F84" s="12"/>
      <c r="G84" s="12"/>
      <c r="H84" s="12"/>
      <c r="I84" s="12"/>
      <c r="J84" s="12"/>
      <c r="K84" s="12"/>
      <c r="L84" s="12"/>
      <c r="M84" s="12"/>
      <c r="N84" s="12"/>
      <c r="O84" s="12"/>
      <c r="P84" s="12"/>
      <c r="Q84" s="12">
        <f t="shared" si="40"/>
        <v>0</v>
      </c>
      <c r="R84" s="12"/>
      <c r="S84" s="12"/>
      <c r="T84" s="12"/>
      <c r="U84" s="12"/>
      <c r="V84" s="12"/>
      <c r="W84" s="12">
        <f t="shared" si="41"/>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33"/>
        <v>0</v>
      </c>
      <c r="C85" s="12">
        <f t="shared" si="34"/>
        <v>0</v>
      </c>
      <c r="D85" s="12"/>
      <c r="E85" s="12"/>
      <c r="F85" s="12"/>
      <c r="G85" s="12"/>
      <c r="H85" s="12"/>
      <c r="I85" s="12"/>
      <c r="J85" s="12"/>
      <c r="K85" s="12"/>
      <c r="L85" s="12"/>
      <c r="M85" s="12"/>
      <c r="N85" s="12"/>
      <c r="O85" s="12"/>
      <c r="P85" s="12"/>
      <c r="Q85" s="12">
        <f t="shared" si="40"/>
        <v>0</v>
      </c>
      <c r="R85" s="12"/>
      <c r="S85" s="12"/>
      <c r="T85" s="12"/>
      <c r="U85" s="12"/>
      <c r="V85" s="12"/>
      <c r="W85" s="12">
        <f t="shared" si="41"/>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33"/>
        <v>0</v>
      </c>
      <c r="C86" s="14">
        <f t="shared" si="34"/>
        <v>0</v>
      </c>
      <c r="D86" s="14">
        <f t="shared" ref="D86:U86" si="42">SUM(D82:D85)</f>
        <v>0</v>
      </c>
      <c r="E86" s="14">
        <f t="shared" si="42"/>
        <v>0</v>
      </c>
      <c r="F86" s="14">
        <f t="shared" si="42"/>
        <v>0</v>
      </c>
      <c r="G86" s="14">
        <f t="shared" si="42"/>
        <v>0</v>
      </c>
      <c r="H86" s="14">
        <f t="shared" si="42"/>
        <v>0</v>
      </c>
      <c r="I86" s="14">
        <f t="shared" si="42"/>
        <v>0</v>
      </c>
      <c r="J86" s="14">
        <f t="shared" si="42"/>
        <v>0</v>
      </c>
      <c r="K86" s="14">
        <f t="shared" si="42"/>
        <v>0</v>
      </c>
      <c r="L86" s="14">
        <f t="shared" si="42"/>
        <v>0</v>
      </c>
      <c r="M86" s="14">
        <f t="shared" si="42"/>
        <v>0</v>
      </c>
      <c r="N86" s="14">
        <f t="shared" si="42"/>
        <v>0</v>
      </c>
      <c r="O86" s="14">
        <f t="shared" si="42"/>
        <v>0</v>
      </c>
      <c r="P86" s="14">
        <f t="shared" si="42"/>
        <v>0</v>
      </c>
      <c r="Q86" s="14">
        <f t="shared" ref="Q86" si="43">SUM(R86:U86)</f>
        <v>0</v>
      </c>
      <c r="R86" s="14">
        <f t="shared" si="42"/>
        <v>0</v>
      </c>
      <c r="S86" s="14">
        <f t="shared" si="42"/>
        <v>0</v>
      </c>
      <c r="T86" s="14">
        <f t="shared" si="42"/>
        <v>0</v>
      </c>
      <c r="U86" s="14">
        <f t="shared" si="42"/>
        <v>0</v>
      </c>
      <c r="V86" s="14">
        <f t="shared" ref="V86:AT86" si="44">SUM(V82:V85)</f>
        <v>0</v>
      </c>
      <c r="W86" s="14">
        <f t="shared" si="41"/>
        <v>0</v>
      </c>
      <c r="X86" s="14">
        <f t="shared" si="44"/>
        <v>0</v>
      </c>
      <c r="Y86" s="14">
        <f t="shared" si="44"/>
        <v>0</v>
      </c>
      <c r="Z86" s="14">
        <f t="shared" si="44"/>
        <v>0</v>
      </c>
      <c r="AA86" s="14">
        <f t="shared" si="44"/>
        <v>0</v>
      </c>
      <c r="AB86" s="14">
        <f t="shared" si="44"/>
        <v>0</v>
      </c>
      <c r="AC86" s="14">
        <f t="shared" si="44"/>
        <v>0</v>
      </c>
      <c r="AD86" s="14">
        <f t="shared" si="44"/>
        <v>0</v>
      </c>
      <c r="AE86" s="14">
        <f t="shared" si="44"/>
        <v>0</v>
      </c>
      <c r="AF86" s="14">
        <f t="shared" si="44"/>
        <v>0</v>
      </c>
      <c r="AG86" s="14">
        <f t="shared" si="44"/>
        <v>0</v>
      </c>
      <c r="AH86" s="14">
        <f t="shared" si="44"/>
        <v>0</v>
      </c>
      <c r="AI86" s="14">
        <f t="shared" si="44"/>
        <v>0</v>
      </c>
      <c r="AJ86" s="14">
        <f t="shared" si="44"/>
        <v>0</v>
      </c>
      <c r="AK86" s="14">
        <f t="shared" si="44"/>
        <v>0</v>
      </c>
      <c r="AL86" s="14">
        <f t="shared" si="44"/>
        <v>0</v>
      </c>
      <c r="AM86" s="14">
        <f t="shared" si="44"/>
        <v>0</v>
      </c>
      <c r="AN86" s="14">
        <f t="shared" si="44"/>
        <v>0</v>
      </c>
      <c r="AO86" s="14">
        <f t="shared" si="44"/>
        <v>0</v>
      </c>
      <c r="AP86" s="14">
        <f t="shared" si="44"/>
        <v>0</v>
      </c>
      <c r="AQ86" s="14">
        <f t="shared" si="44"/>
        <v>0</v>
      </c>
      <c r="AR86" s="14">
        <f t="shared" si="44"/>
        <v>0</v>
      </c>
      <c r="AS86" s="14">
        <f t="shared" si="44"/>
        <v>0</v>
      </c>
      <c r="AT86" s="14">
        <f t="shared" si="44"/>
        <v>0</v>
      </c>
      <c r="AU86" s="14">
        <f>SUM(AU82:AU85)</f>
        <v>0</v>
      </c>
      <c r="AV86" s="14">
        <f>SUM(AV82:AV85)</f>
        <v>0</v>
      </c>
      <c r="AW86" s="14">
        <f t="shared" ref="AW86:BE86" si="45">SUM(AW82:AW85)</f>
        <v>0</v>
      </c>
      <c r="AX86" s="14">
        <f t="shared" si="45"/>
        <v>0</v>
      </c>
      <c r="AY86" s="14">
        <f t="shared" si="45"/>
        <v>0</v>
      </c>
      <c r="AZ86" s="14">
        <f t="shared" si="45"/>
        <v>0</v>
      </c>
      <c r="BA86" s="14">
        <f t="shared" si="45"/>
        <v>0</v>
      </c>
      <c r="BB86" s="14">
        <f t="shared" si="45"/>
        <v>0</v>
      </c>
      <c r="BC86" s="14">
        <f t="shared" si="45"/>
        <v>0</v>
      </c>
      <c r="BD86" s="14">
        <f>SUM(BD82:BD85)</f>
        <v>0</v>
      </c>
      <c r="BE86" s="14">
        <f t="shared" si="45"/>
        <v>0</v>
      </c>
    </row>
    <row r="87" spans="1:57" ht="13.5">
      <c r="A87" s="8" t="s">
        <v>107</v>
      </c>
      <c r="B87" s="12">
        <f t="shared" si="33"/>
        <v>0</v>
      </c>
      <c r="C87" s="12">
        <f t="shared" si="34"/>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11145.9775390625</v>
      </c>
      <c r="BE87" s="12"/>
    </row>
    <row r="88" spans="1:57" ht="13.5">
      <c r="A88" s="8" t="s">
        <v>108</v>
      </c>
      <c r="B88" s="12">
        <f t="shared" si="33"/>
        <v>0</v>
      </c>
      <c r="C88" s="12">
        <f t="shared" si="34"/>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33"/>
        <v>0</v>
      </c>
      <c r="C89" s="12">
        <f t="shared" si="34"/>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33"/>
        <v>0</v>
      </c>
      <c r="C90" s="12">
        <f t="shared" si="34"/>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33"/>
        <v>0</v>
      </c>
      <c r="C91" s="12">
        <f t="shared" si="34"/>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33"/>
        <v>0</v>
      </c>
      <c r="C92" s="12">
        <f t="shared" si="34"/>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B5" sqref="B5"/>
    </sheetView>
  </sheetViews>
  <sheetFormatPr defaultColWidth="9.140625" defaultRowHeight="12.75"/>
  <cols>
    <col min="1" max="1" width="36.7109375" bestFit="1" customWidth="1"/>
    <col min="2" max="56" width="14.7109375" customWidth="1"/>
    <col min="57" max="57" width="14.7109375" style="87" customWidth="1"/>
  </cols>
  <sheetData>
    <row r="1" spans="1:97" ht="26.25">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5900290.21484375</v>
      </c>
      <c r="C6" s="65"/>
      <c r="D6" s="65">
        <v>51720.21484375</v>
      </c>
      <c r="E6" s="65">
        <v>5848570</v>
      </c>
      <c r="F6" s="65"/>
      <c r="G6" s="65"/>
      <c r="H6" s="65"/>
      <c r="I6" s="66"/>
      <c r="J6" s="65"/>
      <c r="K6" s="65"/>
      <c r="L6" s="65"/>
      <c r="M6" s="67"/>
      <c r="N6" s="65"/>
      <c r="O6" s="65"/>
      <c r="P6" s="65"/>
      <c r="Q6" s="65">
        <v>428396.03125</v>
      </c>
      <c r="R6" s="65"/>
      <c r="S6" s="65"/>
      <c r="T6" s="65"/>
      <c r="U6" s="65"/>
      <c r="V6" s="67">
        <v>4071.031982421875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139701.828125</v>
      </c>
      <c r="AV6" s="65">
        <v>15097.0322265625</v>
      </c>
      <c r="AW6" s="65">
        <f>+AW89*3.6/0.1</f>
        <v>0</v>
      </c>
      <c r="AX6" s="65">
        <v>3754800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f t="shared" ref="Q6:Q11" si="2">SUM(R7:U7)</f>
        <v>0</v>
      </c>
      <c r="R7" s="65"/>
      <c r="S7" s="65"/>
      <c r="T7" s="65"/>
      <c r="U7" s="65"/>
      <c r="V7" s="67">
        <v>34808.98046875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4796.6956176757812</v>
      </c>
      <c r="C8" s="65"/>
      <c r="D8" s="65">
        <v>737.27301025390625</v>
      </c>
      <c r="E8" s="65">
        <v>4059.422607421875</v>
      </c>
      <c r="F8" s="65"/>
      <c r="G8" s="65"/>
      <c r="H8" s="65"/>
      <c r="I8" s="65"/>
      <c r="J8" s="65"/>
      <c r="K8" s="65"/>
      <c r="L8" s="65"/>
      <c r="M8" s="67"/>
      <c r="N8" s="65"/>
      <c r="O8" s="65">
        <v>0</v>
      </c>
      <c r="P8" s="65"/>
      <c r="Q8" s="65">
        <f t="shared" si="2"/>
        <v>0</v>
      </c>
      <c r="R8" s="65"/>
      <c r="S8" s="65"/>
      <c r="T8" s="65"/>
      <c r="U8" s="65"/>
      <c r="V8" s="67"/>
      <c r="W8" s="65">
        <f t="shared" si="1"/>
        <v>1068203.25</v>
      </c>
      <c r="X8" s="65">
        <v>1068203.25</v>
      </c>
      <c r="Y8" s="65"/>
      <c r="Z8" s="65"/>
      <c r="AA8" s="65"/>
      <c r="AB8" s="65"/>
      <c r="AC8" s="65"/>
      <c r="AD8" s="65"/>
      <c r="AE8" s="65">
        <v>2.9547998905181885</v>
      </c>
      <c r="AF8" s="65">
        <v>68600.6015625</v>
      </c>
      <c r="AG8" s="65">
        <v>1161.03125</v>
      </c>
      <c r="AH8" s="65"/>
      <c r="AI8" s="65">
        <v>3610.228271484375</v>
      </c>
      <c r="AJ8" s="65">
        <v>0.17549876868724823</v>
      </c>
      <c r="AK8" s="65">
        <v>85106.375</v>
      </c>
      <c r="AL8" s="65">
        <v>87991.7890625</v>
      </c>
      <c r="AM8" s="65"/>
      <c r="AN8" s="65">
        <v>7.4444441124796867E-3</v>
      </c>
      <c r="AO8" s="65">
        <v>201.24609375</v>
      </c>
      <c r="AP8" s="65">
        <v>1.5358811616897583</v>
      </c>
      <c r="AQ8" s="65">
        <v>1173.049560546875</v>
      </c>
      <c r="AR8" s="65"/>
      <c r="AS8" s="65">
        <v>111263.1015625</v>
      </c>
      <c r="AT8" s="65"/>
      <c r="AU8" s="65"/>
      <c r="AV8" s="65"/>
      <c r="AW8" s="65"/>
      <c r="AX8" s="65"/>
      <c r="AY8" s="65"/>
      <c r="AZ8" s="65"/>
      <c r="BA8" s="65"/>
      <c r="BB8" s="65"/>
      <c r="BC8" s="65"/>
      <c r="BD8" s="65">
        <v>38246.3984375</v>
      </c>
      <c r="BE8" s="68"/>
    </row>
    <row r="9" spans="1:97">
      <c r="A9" s="64" t="s">
        <v>238</v>
      </c>
      <c r="B9" s="65">
        <f t="shared" si="0"/>
        <v>-1457202.607421875</v>
      </c>
      <c r="C9" s="65"/>
      <c r="D9" s="65">
        <v>-19105.857421875</v>
      </c>
      <c r="E9" s="65">
        <v>-1438096.75</v>
      </c>
      <c r="F9" s="65"/>
      <c r="G9" s="65"/>
      <c r="H9" s="65"/>
      <c r="I9" s="65"/>
      <c r="J9" s="65">
        <v>0</v>
      </c>
      <c r="K9" s="65"/>
      <c r="L9" s="65"/>
      <c r="M9" s="67"/>
      <c r="N9" s="65"/>
      <c r="O9" s="65">
        <v>0</v>
      </c>
      <c r="P9" s="65"/>
      <c r="Q9" s="65">
        <f t="shared" si="2"/>
        <v>0</v>
      </c>
      <c r="R9" s="65"/>
      <c r="S9" s="65"/>
      <c r="T9" s="65"/>
      <c r="U9" s="65"/>
      <c r="V9" s="67"/>
      <c r="W9" s="65">
        <f t="shared" si="1"/>
        <v>-657.29742431640625</v>
      </c>
      <c r="X9" s="65">
        <v>-657.29742431640625</v>
      </c>
      <c r="Y9" s="65"/>
      <c r="Z9" s="65"/>
      <c r="AA9" s="65"/>
      <c r="AB9" s="65"/>
      <c r="AC9" s="65"/>
      <c r="AD9" s="65"/>
      <c r="AE9" s="65">
        <v>-5.4240554571151733E-2</v>
      </c>
      <c r="AF9" s="65">
        <v>-15381.2685546875</v>
      </c>
      <c r="AG9" s="65">
        <v>-279.54660034179687</v>
      </c>
      <c r="AH9" s="65"/>
      <c r="AI9" s="65">
        <v>-1681.0191650390625</v>
      </c>
      <c r="AJ9" s="65">
        <v>-415.35562133789062</v>
      </c>
      <c r="AK9" s="65">
        <v>-31784.689453125</v>
      </c>
      <c r="AL9" s="65">
        <v>-77791.3671875</v>
      </c>
      <c r="AM9" s="65"/>
      <c r="AN9" s="65">
        <v>-82.255844116210937</v>
      </c>
      <c r="AO9" s="65">
        <v>-3050.95849609375</v>
      </c>
      <c r="AP9" s="65">
        <v>-229.96792602539062</v>
      </c>
      <c r="AQ9" s="65">
        <v>-3560.8798828125</v>
      </c>
      <c r="AR9" s="65"/>
      <c r="AS9" s="65">
        <v>-4393.58642578125</v>
      </c>
      <c r="AT9" s="65"/>
      <c r="AU9" s="65"/>
      <c r="AV9" s="65"/>
      <c r="AW9" s="65"/>
      <c r="AX9" s="65"/>
      <c r="AY9" s="65"/>
      <c r="AZ9" s="65"/>
      <c r="BA9" s="65"/>
      <c r="BB9" s="65"/>
      <c r="BC9" s="65"/>
      <c r="BD9" s="65">
        <v>-48920.3984375</v>
      </c>
      <c r="BE9" s="68"/>
    </row>
    <row r="10" spans="1:97">
      <c r="A10" s="64" t="s">
        <v>239</v>
      </c>
      <c r="B10" s="65">
        <f t="shared" si="0"/>
        <v>0</v>
      </c>
      <c r="C10" s="65"/>
      <c r="D10" s="65"/>
      <c r="E10" s="65"/>
      <c r="F10" s="65"/>
      <c r="G10" s="65"/>
      <c r="H10" s="65"/>
      <c r="I10" s="65"/>
      <c r="J10" s="65"/>
      <c r="K10" s="65"/>
      <c r="L10" s="65"/>
      <c r="M10" s="67"/>
      <c r="N10" s="65"/>
      <c r="O10" s="65"/>
      <c r="P10" s="65"/>
      <c r="Q10" s="65">
        <f t="shared" si="2"/>
        <v>0</v>
      </c>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0</v>
      </c>
      <c r="C11" s="65"/>
      <c r="D11" s="65"/>
      <c r="E11" s="65"/>
      <c r="F11" s="65"/>
      <c r="G11" s="65"/>
      <c r="H11" s="65"/>
      <c r="I11" s="65"/>
      <c r="J11" s="65"/>
      <c r="K11" s="65"/>
      <c r="L11" s="65"/>
      <c r="M11" s="67"/>
      <c r="N11" s="65"/>
      <c r="O11" s="65"/>
      <c r="P11" s="65"/>
      <c r="Q11" s="65">
        <f t="shared" si="2"/>
        <v>0</v>
      </c>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3">SUM(B6:B11)</f>
        <v>4447884.3030395508</v>
      </c>
      <c r="C12" s="71">
        <f t="shared" si="3"/>
        <v>0</v>
      </c>
      <c r="D12" s="71">
        <f t="shared" si="3"/>
        <v>33351.630432128906</v>
      </c>
      <c r="E12" s="71">
        <f t="shared" si="3"/>
        <v>4414532.6726074219</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428396.03125</v>
      </c>
      <c r="R12" s="71">
        <f t="shared" si="3"/>
        <v>0</v>
      </c>
      <c r="S12" s="71">
        <f t="shared" si="3"/>
        <v>0</v>
      </c>
      <c r="T12" s="71">
        <f t="shared" si="3"/>
        <v>0</v>
      </c>
      <c r="U12" s="71">
        <f t="shared" si="3"/>
        <v>0</v>
      </c>
      <c r="V12" s="72">
        <f t="shared" si="3"/>
        <v>38880.012451171875</v>
      </c>
      <c r="W12" s="72">
        <f t="shared" si="3"/>
        <v>1074149.3886108398</v>
      </c>
      <c r="X12" s="71">
        <f t="shared" si="3"/>
        <v>1067545.9525756836</v>
      </c>
      <c r="Y12" s="71">
        <f t="shared" si="3"/>
        <v>6603.43603515625</v>
      </c>
      <c r="Z12" s="71">
        <f t="shared" si="3"/>
        <v>0</v>
      </c>
      <c r="AA12" s="71">
        <f t="shared" si="3"/>
        <v>0</v>
      </c>
      <c r="AB12" s="71">
        <f t="shared" si="3"/>
        <v>0</v>
      </c>
      <c r="AC12" s="71">
        <f t="shared" si="3"/>
        <v>0</v>
      </c>
      <c r="AD12" s="71">
        <f t="shared" si="3"/>
        <v>0</v>
      </c>
      <c r="AE12" s="71">
        <f t="shared" si="3"/>
        <v>2.9005593359470367</v>
      </c>
      <c r="AF12" s="71">
        <f t="shared" si="3"/>
        <v>53219.3330078125</v>
      </c>
      <c r="AG12" s="71">
        <f t="shared" si="3"/>
        <v>881.48464965820312</v>
      </c>
      <c r="AH12" s="71">
        <f t="shared" si="3"/>
        <v>0</v>
      </c>
      <c r="AI12" s="71">
        <f t="shared" si="3"/>
        <v>1929.2091064453125</v>
      </c>
      <c r="AJ12" s="71">
        <f t="shared" si="3"/>
        <v>-415.18012256920338</v>
      </c>
      <c r="AK12" s="71">
        <f t="shared" si="3"/>
        <v>53321.685546875</v>
      </c>
      <c r="AL12" s="71">
        <f t="shared" si="3"/>
        <v>10200.421875</v>
      </c>
      <c r="AM12" s="71">
        <f t="shared" si="3"/>
        <v>0</v>
      </c>
      <c r="AN12" s="71">
        <f t="shared" si="3"/>
        <v>-82.248399672098458</v>
      </c>
      <c r="AO12" s="71">
        <f t="shared" si="3"/>
        <v>-2849.71240234375</v>
      </c>
      <c r="AP12" s="71">
        <f t="shared" si="3"/>
        <v>-228.43204486370087</v>
      </c>
      <c r="AQ12" s="71">
        <f t="shared" si="3"/>
        <v>-2387.830322265625</v>
      </c>
      <c r="AR12" s="71">
        <f t="shared" si="3"/>
        <v>0</v>
      </c>
      <c r="AS12" s="71">
        <f t="shared" si="3"/>
        <v>106869.51513671875</v>
      </c>
      <c r="AT12" s="71">
        <f t="shared" si="3"/>
        <v>0</v>
      </c>
      <c r="AU12" s="71">
        <f t="shared" si="3"/>
        <v>139701.828125</v>
      </c>
      <c r="AV12" s="71">
        <f t="shared" si="3"/>
        <v>15097.0322265625</v>
      </c>
      <c r="AW12" s="71">
        <f t="shared" si="3"/>
        <v>0</v>
      </c>
      <c r="AX12" s="71">
        <f t="shared" si="3"/>
        <v>3754800</v>
      </c>
      <c r="AY12" s="71">
        <f t="shared" si="3"/>
        <v>0</v>
      </c>
      <c r="AZ12" s="71">
        <f t="shared" si="3"/>
        <v>116.02079772949219</v>
      </c>
      <c r="BA12" s="71">
        <f t="shared" si="3"/>
        <v>0</v>
      </c>
      <c r="BB12" s="71">
        <f t="shared" si="3"/>
        <v>0</v>
      </c>
      <c r="BC12" s="71">
        <f t="shared" si="3"/>
        <v>0</v>
      </c>
      <c r="BD12" s="71">
        <f t="shared" si="3"/>
        <v>-10674</v>
      </c>
      <c r="BE12" s="73">
        <f t="shared" si="3"/>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-398322.43140411377</v>
      </c>
      <c r="C15" s="65">
        <f t="shared" ref="C15:AX15" si="4">-(C12+(C14+C17+C36+C49)-C51)</f>
        <v>0</v>
      </c>
      <c r="D15" s="65">
        <f t="shared" si="4"/>
        <v>39749.058464050293</v>
      </c>
      <c r="E15" s="65">
        <f t="shared" si="4"/>
        <v>-438071.48986816406</v>
      </c>
      <c r="F15" s="65">
        <f t="shared" si="4"/>
        <v>0</v>
      </c>
      <c r="G15" s="65">
        <f t="shared" si="4"/>
        <v>0</v>
      </c>
      <c r="H15" s="65">
        <f t="shared" si="4"/>
        <v>0</v>
      </c>
      <c r="I15" s="65">
        <f t="shared" si="4"/>
        <v>0</v>
      </c>
      <c r="J15" s="65">
        <f t="shared" si="4"/>
        <v>21598.4765625</v>
      </c>
      <c r="K15" s="65">
        <f t="shared" si="4"/>
        <v>0</v>
      </c>
      <c r="L15" s="65">
        <f t="shared" si="4"/>
        <v>0</v>
      </c>
      <c r="M15" s="65">
        <f t="shared" si="4"/>
        <v>-55.411224365234375</v>
      </c>
      <c r="N15" s="65">
        <f t="shared" si="4"/>
        <v>0</v>
      </c>
      <c r="O15" s="65">
        <f t="shared" si="4"/>
        <v>-3309</v>
      </c>
      <c r="P15" s="65">
        <f t="shared" si="4"/>
        <v>0</v>
      </c>
      <c r="Q15" s="65">
        <f t="shared" si="4"/>
        <v>-3.125E-2</v>
      </c>
      <c r="R15" s="65">
        <f t="shared" si="4"/>
        <v>0</v>
      </c>
      <c r="S15" s="65">
        <f t="shared" si="4"/>
        <v>0</v>
      </c>
      <c r="T15" s="65">
        <f t="shared" si="4"/>
        <v>0</v>
      </c>
      <c r="U15" s="65">
        <f t="shared" si="4"/>
        <v>0</v>
      </c>
      <c r="V15" s="65">
        <f t="shared" si="4"/>
        <v>102935.04223632812</v>
      </c>
      <c r="W15" s="65">
        <f>-(W12+(W14+W17+W36+W49)-W51)</f>
        <v>4.742431640625E-2</v>
      </c>
      <c r="X15" s="65">
        <f t="shared" si="4"/>
        <v>4.742431640625E-2</v>
      </c>
      <c r="Y15" s="65">
        <f t="shared" si="4"/>
        <v>0</v>
      </c>
      <c r="Z15" s="65">
        <f t="shared" si="4"/>
        <v>0</v>
      </c>
      <c r="AA15" s="65">
        <f t="shared" si="4"/>
        <v>0</v>
      </c>
      <c r="AB15" s="65">
        <f t="shared" si="4"/>
        <v>0</v>
      </c>
      <c r="AC15" s="65">
        <f t="shared" si="4"/>
        <v>4.5848003355786204E-4</v>
      </c>
      <c r="AD15" s="65">
        <f t="shared" si="4"/>
        <v>0</v>
      </c>
      <c r="AE15" s="65">
        <f t="shared" si="4"/>
        <v>-1.6871094703674316E-4</v>
      </c>
      <c r="AF15" s="65">
        <f t="shared" si="4"/>
        <v>1.2370109558105469E-2</v>
      </c>
      <c r="AG15" s="65">
        <f t="shared" si="4"/>
        <v>7.62939453125E-5</v>
      </c>
      <c r="AH15" s="65">
        <f t="shared" si="4"/>
        <v>0</v>
      </c>
      <c r="AI15" s="65">
        <f t="shared" si="4"/>
        <v>-2.0751953125E-3</v>
      </c>
      <c r="AJ15" s="65">
        <f t="shared" si="4"/>
        <v>-2.6003271341323853E-4</v>
      </c>
      <c r="AK15" s="65">
        <f t="shared" si="4"/>
        <v>-7.9345703125E-3</v>
      </c>
      <c r="AL15" s="65">
        <f t="shared" si="4"/>
        <v>-1.2648105621337891E-3</v>
      </c>
      <c r="AM15" s="65">
        <f t="shared" si="4"/>
        <v>0</v>
      </c>
      <c r="AN15" s="65">
        <f t="shared" si="4"/>
        <v>-2.9339175671339035E-4</v>
      </c>
      <c r="AO15" s="65">
        <f t="shared" si="4"/>
        <v>1.352543942630291E-3</v>
      </c>
      <c r="AP15" s="65">
        <f t="shared" si="4"/>
        <v>8.6963176727294922E-4</v>
      </c>
      <c r="AQ15" s="65">
        <f t="shared" si="4"/>
        <v>9.869446512311697E-5</v>
      </c>
      <c r="AR15" s="65">
        <f t="shared" si="4"/>
        <v>0</v>
      </c>
      <c r="AS15" s="65">
        <f t="shared" si="4"/>
        <v>8.30078125E-3</v>
      </c>
      <c r="AT15" s="65">
        <f t="shared" si="4"/>
        <v>0</v>
      </c>
      <c r="AU15" s="65">
        <f t="shared" si="4"/>
        <v>-1.6028176993131638E-2</v>
      </c>
      <c r="AV15" s="65">
        <f t="shared" si="4"/>
        <v>-5.6145348753489088E-4</v>
      </c>
      <c r="AW15" s="65">
        <f t="shared" si="4"/>
        <v>0</v>
      </c>
      <c r="AX15" s="65">
        <f t="shared" si="4"/>
        <v>-3752884.800034882</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587515.18948239088</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-3151850.140625</v>
      </c>
      <c r="C17" s="71">
        <f t="shared" ref="C17:BE17" si="5">SUM(C18:C34)</f>
        <v>0</v>
      </c>
      <c r="D17" s="71">
        <f t="shared" si="5"/>
        <v>-48992.3671875</v>
      </c>
      <c r="E17" s="71">
        <f t="shared" si="5"/>
        <v>-3102857.7734375</v>
      </c>
      <c r="F17" s="71">
        <f t="shared" si="5"/>
        <v>0</v>
      </c>
      <c r="G17" s="71">
        <f t="shared" si="5"/>
        <v>0</v>
      </c>
      <c r="H17" s="71">
        <f t="shared" si="5"/>
        <v>0</v>
      </c>
      <c r="I17" s="71">
        <f t="shared" si="5"/>
        <v>0</v>
      </c>
      <c r="J17" s="71">
        <f t="shared" si="5"/>
        <v>22574.3359375</v>
      </c>
      <c r="K17" s="71">
        <f t="shared" si="5"/>
        <v>0</v>
      </c>
      <c r="L17" s="71">
        <f t="shared" si="5"/>
        <v>0</v>
      </c>
      <c r="M17" s="72">
        <f t="shared" si="5"/>
        <v>22590.283203125</v>
      </c>
      <c r="N17" s="71">
        <f t="shared" si="5"/>
        <v>0</v>
      </c>
      <c r="O17" s="71">
        <f t="shared" si="5"/>
        <v>19054</v>
      </c>
      <c r="P17" s="71">
        <f t="shared" si="5"/>
        <v>0</v>
      </c>
      <c r="Q17" s="71">
        <f t="shared" si="5"/>
        <v>-237996</v>
      </c>
      <c r="R17" s="71">
        <f t="shared" si="5"/>
        <v>0</v>
      </c>
      <c r="S17" s="71">
        <f t="shared" si="5"/>
        <v>0</v>
      </c>
      <c r="T17" s="71">
        <f t="shared" si="5"/>
        <v>0</v>
      </c>
      <c r="U17" s="71">
        <f t="shared" si="5"/>
        <v>0</v>
      </c>
      <c r="V17" s="72">
        <f t="shared" si="5"/>
        <v>-67732.0546875</v>
      </c>
      <c r="W17" s="72">
        <f t="shared" si="5"/>
        <v>-1074149.4360351563</v>
      </c>
      <c r="X17" s="71">
        <f t="shared" si="5"/>
        <v>-1067546</v>
      </c>
      <c r="Y17" s="71">
        <f t="shared" si="5"/>
        <v>-6603.43603515625</v>
      </c>
      <c r="Z17" s="71">
        <f t="shared" si="5"/>
        <v>0</v>
      </c>
      <c r="AA17" s="71">
        <f t="shared" si="5"/>
        <v>0</v>
      </c>
      <c r="AB17" s="71">
        <f t="shared" si="5"/>
        <v>0</v>
      </c>
      <c r="AC17" s="71">
        <f t="shared" si="5"/>
        <v>4.6457999269478023E-4</v>
      </c>
      <c r="AD17" s="71">
        <f t="shared" si="5"/>
        <v>0</v>
      </c>
      <c r="AE17" s="71">
        <f t="shared" si="5"/>
        <v>14975.66796875</v>
      </c>
      <c r="AF17" s="71">
        <f t="shared" si="5"/>
        <v>359928.8125</v>
      </c>
      <c r="AG17" s="71">
        <f t="shared" si="5"/>
        <v>80.822738647460938</v>
      </c>
      <c r="AH17" s="71">
        <f t="shared" si="5"/>
        <v>0</v>
      </c>
      <c r="AI17" s="71">
        <f t="shared" si="5"/>
        <v>80784.6171875</v>
      </c>
      <c r="AJ17" s="71">
        <f t="shared" si="5"/>
        <v>22752.24609375</v>
      </c>
      <c r="AK17" s="71">
        <f t="shared" si="5"/>
        <v>429362.9375</v>
      </c>
      <c r="AL17" s="71">
        <f t="shared" si="5"/>
        <v>20400.74609375</v>
      </c>
      <c r="AM17" s="71">
        <f t="shared" si="5"/>
        <v>0</v>
      </c>
      <c r="AN17" s="71">
        <f t="shared" si="5"/>
        <v>5214.1142578125</v>
      </c>
      <c r="AO17" s="71">
        <f t="shared" si="5"/>
        <v>18556.59765625</v>
      </c>
      <c r="AP17" s="71">
        <f t="shared" si="5"/>
        <v>17373.40625</v>
      </c>
      <c r="AQ17" s="71">
        <f t="shared" si="5"/>
        <v>2618.666748046875</v>
      </c>
      <c r="AR17" s="71">
        <f t="shared" si="5"/>
        <v>0</v>
      </c>
      <c r="AS17" s="71">
        <f t="shared" si="5"/>
        <v>0</v>
      </c>
      <c r="AT17" s="71">
        <f t="shared" si="5"/>
        <v>0</v>
      </c>
      <c r="AU17" s="71">
        <f t="shared" si="5"/>
        <v>-139701.81209682301</v>
      </c>
      <c r="AV17" s="71">
        <f t="shared" si="5"/>
        <v>-15097.031665109012</v>
      </c>
      <c r="AW17" s="71">
        <f t="shared" si="5"/>
        <v>0</v>
      </c>
      <c r="AX17" s="71">
        <f t="shared" si="5"/>
        <v>-1915.1999651179356</v>
      </c>
      <c r="AY17" s="71">
        <f t="shared" si="5"/>
        <v>0</v>
      </c>
      <c r="AZ17" s="71">
        <f t="shared" si="5"/>
        <v>-116.02079857432987</v>
      </c>
      <c r="BA17" s="71">
        <f t="shared" si="5"/>
        <v>0</v>
      </c>
      <c r="BB17" s="71">
        <f t="shared" si="5"/>
        <v>0</v>
      </c>
      <c r="BC17" s="71">
        <f t="shared" si="5"/>
        <v>0</v>
      </c>
      <c r="BD17" s="71">
        <f t="shared" si="5"/>
        <v>865.33507776260376</v>
      </c>
      <c r="BE17" s="73">
        <f t="shared" si="5"/>
        <v>0</v>
      </c>
    </row>
    <row r="18" spans="1:57">
      <c r="A18" s="64" t="s">
        <v>246</v>
      </c>
      <c r="B18" s="65">
        <f t="shared" ref="B18:B33" si="6">+D18+E18+F18</f>
        <v>-2312744</v>
      </c>
      <c r="C18" s="65"/>
      <c r="D18" s="65"/>
      <c r="E18" s="65">
        <v>-2312744</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-139701.81209682301</v>
      </c>
      <c r="AV18" s="65">
        <f>-AV90*3.6</f>
        <v>-14457.599714652029</v>
      </c>
      <c r="AW18" s="65">
        <f>-AW90*3.6/0.1</f>
        <v>0</v>
      </c>
      <c r="AX18" s="65">
        <f>-AX90*3.6</f>
        <v>-1915.1999651179356</v>
      </c>
      <c r="AY18" s="65">
        <f>-AY90*3.6</f>
        <v>0</v>
      </c>
      <c r="AZ18" s="65">
        <f>-AZ90*3.6</f>
        <v>-116.02079857432987</v>
      </c>
      <c r="BA18" s="65"/>
      <c r="BB18" s="65"/>
      <c r="BC18" s="65"/>
      <c r="BD18" s="65">
        <v>839.97442626953125</v>
      </c>
      <c r="BE18" s="68"/>
    </row>
    <row r="19" spans="1:57">
      <c r="A19" s="64" t="s">
        <v>247</v>
      </c>
      <c r="B19" s="65">
        <f t="shared" si="6"/>
        <v>-68380.5234375</v>
      </c>
      <c r="C19" s="65"/>
      <c r="D19" s="65"/>
      <c r="E19" s="65">
        <v>-68380.5234375</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9">-AX91*3.6</f>
        <v>0</v>
      </c>
      <c r="AY19" s="65">
        <f t="shared" si="9"/>
        <v>0</v>
      </c>
      <c r="AZ19" s="65">
        <f t="shared" si="9"/>
        <v>0</v>
      </c>
      <c r="BA19" s="65"/>
      <c r="BB19" s="65"/>
      <c r="BC19" s="65"/>
      <c r="BD19" s="65">
        <v>24.626319885253906</v>
      </c>
      <c r="BE19" s="68"/>
    </row>
    <row r="20" spans="1:57">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c r="A21" s="64" t="s">
        <v>249</v>
      </c>
      <c r="B21" s="65">
        <f t="shared" si="6"/>
        <v>0</v>
      </c>
      <c r="C21" s="65"/>
      <c r="D21" s="65"/>
      <c r="E21" s="65"/>
      <c r="F21" s="65"/>
      <c r="G21" s="65"/>
      <c r="H21" s="65"/>
      <c r="I21" s="65"/>
      <c r="J21" s="65"/>
      <c r="K21" s="65"/>
      <c r="L21" s="65"/>
      <c r="M21" s="67"/>
      <c r="N21" s="65"/>
      <c r="O21" s="65"/>
      <c r="P21" s="65"/>
      <c r="Q21" s="65">
        <v>-237996</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v>0.73433160781860352</v>
      </c>
      <c r="BE21" s="68">
        <f>-BE96</f>
        <v>0</v>
      </c>
    </row>
    <row r="22" spans="1:57">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6"/>
        <v>-48992.3671875</v>
      </c>
      <c r="C27" s="65"/>
      <c r="D27" s="65">
        <v>-48992.3671875</v>
      </c>
      <c r="E27" s="65"/>
      <c r="F27" s="65"/>
      <c r="G27" s="65"/>
      <c r="H27" s="65"/>
      <c r="I27" s="65"/>
      <c r="J27" s="65">
        <v>30481.55859375</v>
      </c>
      <c r="K27" s="65"/>
      <c r="L27" s="65"/>
      <c r="M27" s="67"/>
      <c r="N27" s="65"/>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6"/>
        <v>0</v>
      </c>
      <c r="C28" s="65"/>
      <c r="D28" s="65"/>
      <c r="E28" s="65"/>
      <c r="F28" s="65"/>
      <c r="G28" s="65"/>
      <c r="H28" s="65"/>
      <c r="I28" s="65"/>
      <c r="J28" s="65"/>
      <c r="K28" s="65"/>
      <c r="L28" s="65"/>
      <c r="M28" s="67">
        <v>22590.283203125</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6"/>
        <v>0</v>
      </c>
      <c r="C29" s="65"/>
      <c r="D29" s="65"/>
      <c r="E29" s="65"/>
      <c r="F29" s="65"/>
      <c r="G29" s="65"/>
      <c r="H29" s="65"/>
      <c r="I29" s="65"/>
      <c r="J29" s="65">
        <v>-7907.22265625</v>
      </c>
      <c r="K29" s="65"/>
      <c r="L29" s="65"/>
      <c r="M29" s="67"/>
      <c r="N29" s="65"/>
      <c r="O29" s="65">
        <v>19054</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-1340701.4047851562</v>
      </c>
      <c r="X32" s="65">
        <v>-1067546</v>
      </c>
      <c r="Y32" s="65">
        <v>-6603.43603515625</v>
      </c>
      <c r="Z32" s="65"/>
      <c r="AA32" s="65"/>
      <c r="AB32" s="65">
        <v>-266551.96875</v>
      </c>
      <c r="AC32" s="65">
        <v>4.6457999269478023E-4</v>
      </c>
      <c r="AD32" s="65"/>
      <c r="AE32" s="65">
        <v>14975.66796875</v>
      </c>
      <c r="AF32" s="65">
        <v>359928.8125</v>
      </c>
      <c r="AG32" s="65">
        <v>80.822738647460938</v>
      </c>
      <c r="AH32" s="65"/>
      <c r="AI32" s="65">
        <v>80784.6171875</v>
      </c>
      <c r="AJ32" s="65">
        <v>22752.24609375</v>
      </c>
      <c r="AK32" s="65">
        <v>429362.9375</v>
      </c>
      <c r="AL32" s="65">
        <v>20400.74609375</v>
      </c>
      <c r="AM32" s="65"/>
      <c r="AN32" s="65">
        <v>5214.1142578125</v>
      </c>
      <c r="AO32" s="65">
        <v>18556.59765625</v>
      </c>
      <c r="AP32" s="65">
        <v>17373.40625</v>
      </c>
      <c r="AQ32" s="65">
        <v>2618.666748046875</v>
      </c>
      <c r="AR32" s="65"/>
      <c r="AS32" s="65"/>
      <c r="AT32" s="65"/>
      <c r="AU32" s="65"/>
      <c r="AV32" s="65"/>
      <c r="AW32" s="65"/>
      <c r="AX32" s="65"/>
      <c r="AY32" s="65"/>
      <c r="AZ32" s="65"/>
      <c r="BA32" s="65"/>
      <c r="BB32" s="65"/>
      <c r="BC32" s="65"/>
      <c r="BD32" s="65"/>
      <c r="BE32" s="68"/>
    </row>
    <row r="33" spans="1:57">
      <c r="A33" s="64" t="s">
        <v>260</v>
      </c>
      <c r="B33" s="65">
        <f t="shared" si="6"/>
        <v>-721733.25</v>
      </c>
      <c r="C33" s="65"/>
      <c r="D33" s="65"/>
      <c r="E33" s="65">
        <v>-721733.25</v>
      </c>
      <c r="F33" s="65"/>
      <c r="G33" s="65"/>
      <c r="H33" s="65"/>
      <c r="I33" s="65"/>
      <c r="J33" s="65"/>
      <c r="K33" s="65"/>
      <c r="L33" s="65"/>
      <c r="M33" s="67"/>
      <c r="N33" s="65"/>
      <c r="O33" s="65"/>
      <c r="P33" s="65"/>
      <c r="Q33" s="65">
        <f t="shared" si="7"/>
        <v>0</v>
      </c>
      <c r="R33" s="65"/>
      <c r="S33" s="65"/>
      <c r="T33" s="65"/>
      <c r="U33" s="65"/>
      <c r="V33" s="67">
        <v>-67732.0546875</v>
      </c>
      <c r="W33" s="65">
        <f t="shared" si="8"/>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44531.210534393787</v>
      </c>
      <c r="BE36" s="77">
        <f>SUM(BE37:BE47)</f>
        <v>0</v>
      </c>
    </row>
    <row r="37" spans="1:57">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897711.73101043701</v>
      </c>
      <c r="C51" s="71">
        <f t="shared" ref="C51:AT51" si="14">+C53+C68+C77+C83</f>
        <v>0</v>
      </c>
      <c r="D51" s="71">
        <f t="shared" si="14"/>
        <v>24108.321708679199</v>
      </c>
      <c r="E51" s="71">
        <f t="shared" si="14"/>
        <v>873603.40930175781</v>
      </c>
      <c r="F51" s="71">
        <f t="shared" si="14"/>
        <v>0</v>
      </c>
      <c r="G51" s="71">
        <f t="shared" si="14"/>
        <v>0</v>
      </c>
      <c r="H51" s="71">
        <f t="shared" si="14"/>
        <v>0</v>
      </c>
      <c r="I51" s="71">
        <f t="shared" si="14"/>
        <v>0</v>
      </c>
      <c r="J51" s="71">
        <f t="shared" si="14"/>
        <v>44172.8125</v>
      </c>
      <c r="K51" s="71">
        <f t="shared" si="14"/>
        <v>0</v>
      </c>
      <c r="L51" s="71">
        <f t="shared" si="14"/>
        <v>0</v>
      </c>
      <c r="M51" s="72">
        <f t="shared" si="14"/>
        <v>22534.871978759766</v>
      </c>
      <c r="N51" s="71">
        <f t="shared" si="14"/>
        <v>0</v>
      </c>
      <c r="O51" s="71">
        <f t="shared" si="14"/>
        <v>15745</v>
      </c>
      <c r="P51" s="71">
        <f t="shared" si="14"/>
        <v>0</v>
      </c>
      <c r="Q51" s="71">
        <f t="shared" si="14"/>
        <v>190400</v>
      </c>
      <c r="R51" s="71">
        <f t="shared" si="14"/>
        <v>0</v>
      </c>
      <c r="S51" s="71">
        <f t="shared" si="14"/>
        <v>0</v>
      </c>
      <c r="T51" s="71">
        <f t="shared" si="14"/>
        <v>0</v>
      </c>
      <c r="U51" s="71">
        <f t="shared" si="14"/>
        <v>0</v>
      </c>
      <c r="V51" s="72">
        <f t="shared" si="14"/>
        <v>74083</v>
      </c>
      <c r="W51" s="71">
        <f>+W53+W68+W77+W83</f>
        <v>0</v>
      </c>
      <c r="X51" s="71">
        <f t="shared" si="14"/>
        <v>0</v>
      </c>
      <c r="Y51" s="71">
        <f t="shared" si="14"/>
        <v>0</v>
      </c>
      <c r="Z51" s="71">
        <f t="shared" si="14"/>
        <v>0</v>
      </c>
      <c r="AA51" s="71">
        <f t="shared" si="14"/>
        <v>0</v>
      </c>
      <c r="AB51" s="71">
        <f t="shared" si="14"/>
        <v>0</v>
      </c>
      <c r="AC51" s="71">
        <f t="shared" si="14"/>
        <v>9.2306002625264227E-4</v>
      </c>
      <c r="AD51" s="71">
        <f t="shared" si="14"/>
        <v>0</v>
      </c>
      <c r="AE51" s="71">
        <f t="shared" si="14"/>
        <v>14978.568359375</v>
      </c>
      <c r="AF51" s="71">
        <f t="shared" si="14"/>
        <v>413148.15787792206</v>
      </c>
      <c r="AG51" s="71">
        <f t="shared" si="14"/>
        <v>962.30746459960937</v>
      </c>
      <c r="AH51" s="71">
        <f t="shared" si="14"/>
        <v>0</v>
      </c>
      <c r="AI51" s="71">
        <f t="shared" si="14"/>
        <v>82713.82421875</v>
      </c>
      <c r="AJ51" s="71">
        <f t="shared" si="14"/>
        <v>22337.065711148083</v>
      </c>
      <c r="AK51" s="71">
        <f t="shared" si="14"/>
        <v>482684.61511230469</v>
      </c>
      <c r="AL51" s="71">
        <f t="shared" si="14"/>
        <v>30601.166703939438</v>
      </c>
      <c r="AM51" s="71">
        <f t="shared" si="14"/>
        <v>0</v>
      </c>
      <c r="AN51" s="71">
        <f t="shared" si="14"/>
        <v>5131.8655647486448</v>
      </c>
      <c r="AO51" s="71">
        <f t="shared" si="14"/>
        <v>15706.886606450193</v>
      </c>
      <c r="AP51" s="71">
        <f t="shared" si="14"/>
        <v>17144.975074768066</v>
      </c>
      <c r="AQ51" s="71">
        <f t="shared" si="14"/>
        <v>230.83652447571512</v>
      </c>
      <c r="AR51" s="71">
        <f t="shared" si="14"/>
        <v>0</v>
      </c>
      <c r="AS51" s="71">
        <f t="shared" si="14"/>
        <v>106869.5234375</v>
      </c>
      <c r="AT51" s="71">
        <f t="shared" si="14"/>
        <v>0</v>
      </c>
      <c r="AU51" s="71"/>
      <c r="AV51" s="71"/>
      <c r="AW51" s="71"/>
      <c r="AX51" s="71"/>
      <c r="AY51" s="71"/>
      <c r="AZ51" s="71"/>
      <c r="BA51" s="71">
        <f>+BA53+BA68+BA77+BA83</f>
        <v>0</v>
      </c>
      <c r="BB51" s="71">
        <f>+BB53+BB68+BB77+BB83</f>
        <v>0</v>
      </c>
      <c r="BC51" s="71">
        <f>+BC53+BC68+BC77+BC83</f>
        <v>0</v>
      </c>
      <c r="BD51" s="71">
        <f>+BD53+BD68+BD77+BD83</f>
        <v>655017.99767303467</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579815.41143035889</v>
      </c>
      <c r="C53" s="65">
        <f t="shared" ref="C53:AT53" si="15">SUM(C54:C66)</f>
        <v>0</v>
      </c>
      <c r="D53" s="65">
        <f t="shared" si="15"/>
        <v>21005.227836608887</v>
      </c>
      <c r="E53" s="65">
        <f t="shared" si="15"/>
        <v>558810.18359375</v>
      </c>
      <c r="F53" s="65">
        <f t="shared" si="15"/>
        <v>0</v>
      </c>
      <c r="G53" s="65">
        <f t="shared" si="15"/>
        <v>0</v>
      </c>
      <c r="H53" s="65">
        <f t="shared" si="15"/>
        <v>0</v>
      </c>
      <c r="I53" s="65">
        <f t="shared" si="15"/>
        <v>0</v>
      </c>
      <c r="J53" s="65">
        <f t="shared" si="15"/>
        <v>44172.8125</v>
      </c>
      <c r="K53" s="65">
        <f t="shared" si="15"/>
        <v>0</v>
      </c>
      <c r="L53" s="65">
        <f t="shared" si="15"/>
        <v>0</v>
      </c>
      <c r="M53" s="67">
        <f t="shared" si="15"/>
        <v>17525.037017822266</v>
      </c>
      <c r="N53" s="65">
        <f t="shared" si="15"/>
        <v>0</v>
      </c>
      <c r="O53" s="65">
        <f t="shared" si="15"/>
        <v>15745</v>
      </c>
      <c r="P53" s="65">
        <f t="shared" si="15"/>
        <v>0</v>
      </c>
      <c r="Q53" s="65">
        <f t="shared" si="15"/>
        <v>0</v>
      </c>
      <c r="R53" s="65">
        <f t="shared" si="15"/>
        <v>0</v>
      </c>
      <c r="S53" s="65">
        <f t="shared" si="15"/>
        <v>0</v>
      </c>
      <c r="T53" s="65">
        <f t="shared" si="15"/>
        <v>0</v>
      </c>
      <c r="U53" s="65">
        <f t="shared" si="15"/>
        <v>0</v>
      </c>
      <c r="V53" s="67">
        <f t="shared" si="15"/>
        <v>70969</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448.28328704833984</v>
      </c>
      <c r="AG53" s="65">
        <f t="shared" si="15"/>
        <v>0</v>
      </c>
      <c r="AH53" s="65">
        <f t="shared" si="15"/>
        <v>0</v>
      </c>
      <c r="AI53" s="65">
        <f t="shared" si="15"/>
        <v>0</v>
      </c>
      <c r="AJ53" s="65">
        <f t="shared" si="15"/>
        <v>503.57794952392578</v>
      </c>
      <c r="AK53" s="65">
        <f t="shared" si="15"/>
        <v>44769.1767578125</v>
      </c>
      <c r="AL53" s="65">
        <f t="shared" si="15"/>
        <v>145.77072525024414</v>
      </c>
      <c r="AM53" s="65">
        <f t="shared" si="15"/>
        <v>0</v>
      </c>
      <c r="AN53" s="65">
        <f t="shared" si="15"/>
        <v>30.980209201574326</v>
      </c>
      <c r="AO53" s="65">
        <f t="shared" si="15"/>
        <v>3530.3594970703125</v>
      </c>
      <c r="AP53" s="65">
        <f t="shared" si="15"/>
        <v>13365.8330078125</v>
      </c>
      <c r="AQ53" s="65">
        <f t="shared" si="15"/>
        <v>1.5104908309876919</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305623.15295410156</v>
      </c>
      <c r="BE53" s="68">
        <f>SUM(BE54:BE66)</f>
        <v>0</v>
      </c>
    </row>
    <row r="54" spans="1:57">
      <c r="A54" s="64" t="s">
        <v>273</v>
      </c>
      <c r="B54" s="65">
        <f t="shared" ref="B54:B66" si="16">+D54+E54+F54</f>
        <v>96518.6943359375</v>
      </c>
      <c r="C54" s="65"/>
      <c r="D54" s="65">
        <v>3447.8818359375</v>
      </c>
      <c r="E54" s="65">
        <v>93070.8125</v>
      </c>
      <c r="F54" s="65"/>
      <c r="G54" s="65"/>
      <c r="H54" s="65"/>
      <c r="I54" s="65"/>
      <c r="J54" s="65">
        <v>44172.8125</v>
      </c>
      <c r="K54" s="65"/>
      <c r="L54" s="65"/>
      <c r="M54" s="67">
        <v>7552</v>
      </c>
      <c r="N54" s="65"/>
      <c r="O54" s="65">
        <v>15745</v>
      </c>
      <c r="P54" s="65"/>
      <c r="Q54" s="65">
        <f t="shared" ref="Q54:Q67" si="17">SUM(R54:U54)</f>
        <v>0</v>
      </c>
      <c r="R54" s="65"/>
      <c r="S54" s="65"/>
      <c r="T54" s="65"/>
      <c r="U54" s="65"/>
      <c r="V54" s="67">
        <v>11743</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66932.0703125</v>
      </c>
      <c r="BE54" s="68"/>
    </row>
    <row r="55" spans="1:57">
      <c r="A55" s="64" t="s">
        <v>274</v>
      </c>
      <c r="B55" s="65">
        <f t="shared" si="16"/>
        <v>51886.92578125</v>
      </c>
      <c r="C55" s="65"/>
      <c r="D55" s="65"/>
      <c r="E55" s="65">
        <v>51886.92578125</v>
      </c>
      <c r="F55" s="65"/>
      <c r="G55" s="65"/>
      <c r="H55" s="65"/>
      <c r="I55" s="65"/>
      <c r="J55" s="65"/>
      <c r="K55" s="65"/>
      <c r="L55" s="65"/>
      <c r="M55" s="67">
        <v>1884</v>
      </c>
      <c r="N55" s="65"/>
      <c r="O55" s="65"/>
      <c r="P55" s="65"/>
      <c r="Q55" s="65">
        <f t="shared" si="17"/>
        <v>0</v>
      </c>
      <c r="R55" s="65"/>
      <c r="S55" s="65"/>
      <c r="T55" s="65"/>
      <c r="U55" s="65"/>
      <c r="V55" s="67">
        <v>34421</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36464.1015625</v>
      </c>
      <c r="BE55" s="68"/>
    </row>
    <row r="56" spans="1:57">
      <c r="A56" s="64" t="s">
        <v>275</v>
      </c>
      <c r="B56" s="65">
        <f t="shared" si="16"/>
        <v>0</v>
      </c>
      <c r="C56" s="65"/>
      <c r="D56" s="65"/>
      <c r="E56" s="65"/>
      <c r="F56" s="65"/>
      <c r="G56" s="65"/>
      <c r="H56" s="65"/>
      <c r="I56" s="65"/>
      <c r="J56" s="65"/>
      <c r="K56" s="65"/>
      <c r="L56" s="65"/>
      <c r="M56" s="67">
        <v>2027.9530029296875</v>
      </c>
      <c r="N56" s="65"/>
      <c r="O56" s="65"/>
      <c r="P56" s="65"/>
      <c r="Q56" s="65">
        <f t="shared" si="17"/>
        <v>0</v>
      </c>
      <c r="R56" s="65"/>
      <c r="S56" s="65"/>
      <c r="T56" s="65"/>
      <c r="U56" s="65"/>
      <c r="V56" s="67">
        <v>679</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62737.2578125</v>
      </c>
      <c r="BE56" s="68"/>
    </row>
    <row r="57" spans="1:57">
      <c r="A57" s="64" t="s">
        <v>276</v>
      </c>
      <c r="B57" s="65">
        <f t="shared" si="16"/>
        <v>106855.5234375</v>
      </c>
      <c r="C57" s="65"/>
      <c r="D57" s="65">
        <v>17441.375</v>
      </c>
      <c r="E57" s="65">
        <v>89414.1484375</v>
      </c>
      <c r="F57" s="65"/>
      <c r="G57" s="65"/>
      <c r="H57" s="65"/>
      <c r="I57" s="65"/>
      <c r="J57" s="65"/>
      <c r="K57" s="65"/>
      <c r="L57" s="65"/>
      <c r="M57" s="67">
        <v>386</v>
      </c>
      <c r="N57" s="65"/>
      <c r="O57" s="65"/>
      <c r="P57" s="65"/>
      <c r="Q57" s="65">
        <f t="shared" si="17"/>
        <v>0</v>
      </c>
      <c r="R57" s="65"/>
      <c r="S57" s="65"/>
      <c r="T57" s="65"/>
      <c r="U57" s="65"/>
      <c r="V57" s="67">
        <v>7673</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9454.0859375</v>
      </c>
      <c r="BE57" s="68"/>
    </row>
    <row r="58" spans="1:57">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168.35455322265625</v>
      </c>
      <c r="BE58" s="68"/>
    </row>
    <row r="59" spans="1:57">
      <c r="A59" s="64" t="s">
        <v>278</v>
      </c>
      <c r="B59" s="65">
        <f t="shared" si="16"/>
        <v>0</v>
      </c>
      <c r="C59" s="65"/>
      <c r="D59" s="65"/>
      <c r="E59" s="65"/>
      <c r="F59" s="65"/>
      <c r="G59" s="65"/>
      <c r="H59" s="65"/>
      <c r="I59" s="65"/>
      <c r="J59" s="65"/>
      <c r="K59" s="65"/>
      <c r="L59" s="65"/>
      <c r="M59" s="67">
        <v>152</v>
      </c>
      <c r="N59" s="65"/>
      <c r="O59" s="65"/>
      <c r="P59" s="65"/>
      <c r="Q59" s="65">
        <f t="shared" si="17"/>
        <v>0</v>
      </c>
      <c r="R59" s="65"/>
      <c r="S59" s="65"/>
      <c r="T59" s="65"/>
      <c r="U59" s="65"/>
      <c r="V59" s="67">
        <v>7673</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167.26527404785156</v>
      </c>
      <c r="BE59" s="68"/>
    </row>
    <row r="60" spans="1:57">
      <c r="A60" s="64" t="s">
        <v>279</v>
      </c>
      <c r="B60" s="65">
        <f t="shared" si="16"/>
        <v>51160.955375671387</v>
      </c>
      <c r="C60" s="65"/>
      <c r="D60" s="65">
        <v>115.97100067138672</v>
      </c>
      <c r="E60" s="65">
        <v>51044.984375</v>
      </c>
      <c r="F60" s="65"/>
      <c r="G60" s="65"/>
      <c r="H60" s="65"/>
      <c r="I60" s="65"/>
      <c r="J60" s="65"/>
      <c r="K60" s="65"/>
      <c r="L60" s="65"/>
      <c r="M60" s="67">
        <v>295</v>
      </c>
      <c r="N60" s="65"/>
      <c r="O60" s="65"/>
      <c r="P60" s="65"/>
      <c r="Q60" s="65">
        <f t="shared" si="17"/>
        <v>0</v>
      </c>
      <c r="R60" s="65"/>
      <c r="S60" s="65"/>
      <c r="T60" s="65"/>
      <c r="U60" s="65"/>
      <c r="V60" s="67">
        <v>0</v>
      </c>
      <c r="W60" s="65">
        <f t="shared" si="18"/>
        <v>0</v>
      </c>
      <c r="X60" s="65"/>
      <c r="Y60" s="65"/>
      <c r="Z60" s="65"/>
      <c r="AA60" s="65"/>
      <c r="AB60" s="65"/>
      <c r="AC60" s="65"/>
      <c r="AD60" s="65"/>
      <c r="AE60" s="65"/>
      <c r="AF60" s="65">
        <v>333.85589599609375</v>
      </c>
      <c r="AG60" s="65"/>
      <c r="AH60" s="65"/>
      <c r="AI60" s="65"/>
      <c r="AJ60" s="65">
        <v>471.18670654296875</v>
      </c>
      <c r="AK60" s="65">
        <v>30491.09765625</v>
      </c>
      <c r="AL60" s="65">
        <v>121.92019653320312</v>
      </c>
      <c r="AM60" s="65"/>
      <c r="AN60" s="65">
        <v>30.708135604858398</v>
      </c>
      <c r="AO60" s="65">
        <v>3181.81396484375</v>
      </c>
      <c r="AP60" s="65"/>
      <c r="AQ60" s="65">
        <v>4.8240002244710922E-2</v>
      </c>
      <c r="AR60" s="65"/>
      <c r="AS60" s="65"/>
      <c r="AT60" s="65"/>
      <c r="AU60" s="65"/>
      <c r="AV60" s="65"/>
      <c r="AW60" s="65"/>
      <c r="AX60" s="65"/>
      <c r="AY60" s="65"/>
      <c r="AZ60" s="65"/>
      <c r="BA60" s="65"/>
      <c r="BB60" s="65"/>
      <c r="BC60" s="65"/>
      <c r="BD60" s="65">
        <v>112.08418273925781</v>
      </c>
      <c r="BE60" s="68"/>
    </row>
    <row r="61" spans="1:57">
      <c r="A61" s="64" t="s">
        <v>280</v>
      </c>
      <c r="B61" s="65">
        <f t="shared" si="16"/>
        <v>0</v>
      </c>
      <c r="C61" s="65"/>
      <c r="D61" s="65"/>
      <c r="E61" s="65"/>
      <c r="F61" s="65"/>
      <c r="G61" s="65"/>
      <c r="H61" s="65"/>
      <c r="I61" s="65"/>
      <c r="J61" s="65"/>
      <c r="K61" s="65"/>
      <c r="L61" s="65"/>
      <c r="M61" s="67">
        <v>100</v>
      </c>
      <c r="N61" s="65"/>
      <c r="O61" s="65"/>
      <c r="P61" s="65"/>
      <c r="Q61" s="65">
        <f t="shared" si="17"/>
        <v>0</v>
      </c>
      <c r="R61" s="65"/>
      <c r="S61" s="65"/>
      <c r="T61" s="65"/>
      <c r="U61" s="65"/>
      <c r="V61" s="67">
        <v>1683</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2761.84375</v>
      </c>
      <c r="BE61" s="68"/>
    </row>
    <row r="62" spans="1:57">
      <c r="A62" s="64" t="s">
        <v>281</v>
      </c>
      <c r="B62" s="65">
        <f t="shared" si="16"/>
        <v>0</v>
      </c>
      <c r="C62" s="65"/>
      <c r="D62" s="65"/>
      <c r="E62" s="65"/>
      <c r="F62" s="65"/>
      <c r="G62" s="65"/>
      <c r="H62" s="65"/>
      <c r="I62" s="65"/>
      <c r="J62" s="65"/>
      <c r="K62" s="65"/>
      <c r="L62" s="65"/>
      <c r="M62" s="67">
        <v>4636</v>
      </c>
      <c r="N62" s="65"/>
      <c r="O62" s="65"/>
      <c r="P62" s="65"/>
      <c r="Q62" s="65">
        <f t="shared" si="17"/>
        <v>0</v>
      </c>
      <c r="R62" s="65"/>
      <c r="S62" s="65"/>
      <c r="T62" s="65"/>
      <c r="U62" s="65"/>
      <c r="V62" s="67">
        <v>732</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5776.8623046875</v>
      </c>
      <c r="BE62" s="68"/>
    </row>
    <row r="63" spans="1:57">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987.92401123046875</v>
      </c>
      <c r="BE63" s="68"/>
    </row>
    <row r="64" spans="1:57">
      <c r="A64" s="64" t="s">
        <v>283</v>
      </c>
      <c r="B64" s="65">
        <f t="shared" si="16"/>
        <v>0</v>
      </c>
      <c r="C64" s="65"/>
      <c r="D64" s="65"/>
      <c r="E64" s="65"/>
      <c r="F64" s="65"/>
      <c r="G64" s="65"/>
      <c r="H64" s="65"/>
      <c r="I64" s="65"/>
      <c r="J64" s="65"/>
      <c r="K64" s="65"/>
      <c r="L64" s="65"/>
      <c r="M64" s="67">
        <v>476.08401489257812</v>
      </c>
      <c r="N64" s="65"/>
      <c r="O64" s="65"/>
      <c r="P64" s="65"/>
      <c r="Q64" s="65">
        <f t="shared" si="17"/>
        <v>0</v>
      </c>
      <c r="R64" s="65"/>
      <c r="S64" s="65"/>
      <c r="T64" s="65"/>
      <c r="U64" s="65"/>
      <c r="V64" s="67">
        <v>5132</v>
      </c>
      <c r="W64" s="65">
        <f t="shared" si="18"/>
        <v>0</v>
      </c>
      <c r="X64" s="65"/>
      <c r="Y64" s="65"/>
      <c r="Z64" s="65"/>
      <c r="AA64" s="65"/>
      <c r="AB64" s="65"/>
      <c r="AC64" s="65"/>
      <c r="AD64" s="65"/>
      <c r="AE64" s="65"/>
      <c r="AF64" s="65">
        <v>114.42739105224609</v>
      </c>
      <c r="AG64" s="65"/>
      <c r="AH64" s="65"/>
      <c r="AI64" s="65"/>
      <c r="AJ64" s="65">
        <v>32.391242980957031</v>
      </c>
      <c r="AK64" s="65">
        <v>14278.0791015625</v>
      </c>
      <c r="AL64" s="65">
        <v>23.850528717041016</v>
      </c>
      <c r="AM64" s="65"/>
      <c r="AN64" s="65">
        <v>0.27207359671592712</v>
      </c>
      <c r="AO64" s="65">
        <v>348.5455322265625</v>
      </c>
      <c r="AP64" s="65">
        <v>13365.8330078125</v>
      </c>
      <c r="AQ64" s="65">
        <v>1.462250828742981</v>
      </c>
      <c r="AR64" s="65"/>
      <c r="AS64" s="65"/>
      <c r="AT64" s="65"/>
      <c r="AU64" s="65"/>
      <c r="AV64" s="65"/>
      <c r="AW64" s="65"/>
      <c r="AX64" s="65"/>
      <c r="AY64" s="65"/>
      <c r="AZ64" s="65"/>
      <c r="BA64" s="65"/>
      <c r="BB64" s="65"/>
      <c r="BC64" s="65"/>
      <c r="BD64" s="65">
        <v>324.99807739257812</v>
      </c>
      <c r="BE64" s="68"/>
    </row>
    <row r="65" spans="1:57">
      <c r="A65" s="64" t="s">
        <v>284</v>
      </c>
      <c r="B65" s="65">
        <f t="shared" si="16"/>
        <v>0</v>
      </c>
      <c r="C65" s="65"/>
      <c r="D65" s="65"/>
      <c r="E65" s="65"/>
      <c r="F65" s="65"/>
      <c r="G65" s="65"/>
      <c r="H65" s="65"/>
      <c r="I65" s="65"/>
      <c r="J65" s="65"/>
      <c r="K65" s="65"/>
      <c r="L65" s="65"/>
      <c r="M65" s="67">
        <v>0</v>
      </c>
      <c r="N65" s="65"/>
      <c r="O65" s="65"/>
      <c r="P65" s="65"/>
      <c r="Q65" s="65">
        <f t="shared" si="17"/>
        <v>0</v>
      </c>
      <c r="R65" s="65"/>
      <c r="S65" s="65"/>
      <c r="T65" s="65"/>
      <c r="U65" s="65"/>
      <c r="V65" s="67">
        <v>13</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2722.04736328125</v>
      </c>
      <c r="BE65" s="68"/>
    </row>
    <row r="66" spans="1:57">
      <c r="A66" s="64" t="s">
        <v>285</v>
      </c>
      <c r="B66" s="65">
        <f t="shared" si="16"/>
        <v>273393.3125</v>
      </c>
      <c r="C66" s="65"/>
      <c r="D66" s="65"/>
      <c r="E66" s="65">
        <v>273393.3125</v>
      </c>
      <c r="F66" s="65"/>
      <c r="G66" s="65"/>
      <c r="H66" s="65"/>
      <c r="I66" s="65"/>
      <c r="J66" s="65"/>
      <c r="K66" s="65"/>
      <c r="L66" s="65"/>
      <c r="M66" s="67">
        <v>16</v>
      </c>
      <c r="N66" s="65"/>
      <c r="O66" s="65"/>
      <c r="P66" s="65"/>
      <c r="Q66" s="65">
        <f t="shared" si="17"/>
        <v>0</v>
      </c>
      <c r="R66" s="65"/>
      <c r="S66" s="65"/>
      <c r="T66" s="65"/>
      <c r="U66" s="65"/>
      <c r="V66" s="67">
        <v>1220</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139701.828125</v>
      </c>
      <c r="AV66" s="65">
        <v>4193.6201171875</v>
      </c>
      <c r="AW66" s="65"/>
      <c r="AX66" s="65"/>
      <c r="AY66" s="65"/>
      <c r="AZ66" s="65"/>
      <c r="BA66" s="65"/>
      <c r="BB66" s="65"/>
      <c r="BC66" s="65"/>
      <c r="BD66" s="65">
        <v>117014.2578125</v>
      </c>
      <c r="BE66" s="68"/>
    </row>
    <row r="67" spans="1:57">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2035.47607421875</v>
      </c>
      <c r="C68" s="80">
        <f t="shared" ref="C68:AT68" si="19">SUM(C69:C75)</f>
        <v>0</v>
      </c>
      <c r="D68" s="80">
        <f t="shared" si="19"/>
        <v>0</v>
      </c>
      <c r="E68" s="80">
        <f t="shared" si="19"/>
        <v>2035.47607421875</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407180.00557231903</v>
      </c>
      <c r="AG68" s="80">
        <f t="shared" si="19"/>
        <v>962.30746459960937</v>
      </c>
      <c r="AH68" s="80">
        <f t="shared" si="19"/>
        <v>0</v>
      </c>
      <c r="AI68" s="80">
        <f t="shared" si="19"/>
        <v>82713.82421875</v>
      </c>
      <c r="AJ68" s="80">
        <f t="shared" si="19"/>
        <v>330.84493935853243</v>
      </c>
      <c r="AK68" s="80">
        <f t="shared" si="19"/>
        <v>396573.73510742188</v>
      </c>
      <c r="AL68" s="80">
        <f t="shared" si="19"/>
        <v>313.66836547851562</v>
      </c>
      <c r="AM68" s="80">
        <f t="shared" si="19"/>
        <v>0</v>
      </c>
      <c r="AN68" s="80">
        <f t="shared" si="19"/>
        <v>0.15436799824237823</v>
      </c>
      <c r="AO68" s="80">
        <f t="shared" si="19"/>
        <v>11565.005062103271</v>
      </c>
      <c r="AP68" s="80">
        <f t="shared" si="19"/>
        <v>0</v>
      </c>
      <c r="AQ68" s="80">
        <f t="shared" si="19"/>
        <v>44.634860992431641</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13164.897453308105</v>
      </c>
      <c r="BE68" s="82">
        <f>SUM(BE69:BE75)</f>
        <v>0</v>
      </c>
    </row>
    <row r="69" spans="1:57">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v>161.64547729492187</v>
      </c>
      <c r="AH69" s="65"/>
      <c r="AI69" s="65">
        <v>35955.94921875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v>800.6619873046875</v>
      </c>
      <c r="AH70" s="65"/>
      <c r="AI70" s="65">
        <v>46757.875</v>
      </c>
      <c r="AJ70" s="65"/>
      <c r="AK70" s="65"/>
      <c r="AL70" s="65"/>
      <c r="AM70" s="65"/>
      <c r="AN70" s="65"/>
      <c r="AO70" s="65"/>
      <c r="AP70" s="65"/>
      <c r="AQ70" s="65"/>
      <c r="AR70" s="65"/>
      <c r="AS70" s="65"/>
      <c r="AT70" s="65"/>
      <c r="AU70" s="65"/>
      <c r="AV70" s="65"/>
      <c r="AW70" s="65"/>
      <c r="AX70" s="65"/>
      <c r="AY70" s="65"/>
      <c r="AZ70" s="65"/>
      <c r="BA70" s="65"/>
      <c r="BB70" s="65"/>
      <c r="BC70" s="65"/>
      <c r="BD70" s="65">
        <v>230.32078552246094</v>
      </c>
      <c r="BE70" s="68"/>
    </row>
    <row r="71" spans="1:57">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407171.75</v>
      </c>
      <c r="AG71" s="65"/>
      <c r="AH71" s="65"/>
      <c r="AI71" s="65"/>
      <c r="AJ71" s="65">
        <v>330.72283935546875</v>
      </c>
      <c r="AK71" s="65">
        <v>292529.65625</v>
      </c>
      <c r="AL71" s="65">
        <v>313.66836547851562</v>
      </c>
      <c r="AM71" s="65"/>
      <c r="AN71" s="65">
        <v>0.15436799824237823</v>
      </c>
      <c r="AO71" s="65">
        <v>11017.6591796875</v>
      </c>
      <c r="AP71" s="65"/>
      <c r="AQ71" s="65"/>
      <c r="AR71" s="65"/>
      <c r="AS71" s="65"/>
      <c r="AT71" s="65"/>
      <c r="AU71" s="65"/>
      <c r="AV71" s="65"/>
      <c r="AW71" s="65"/>
      <c r="AX71" s="65"/>
      <c r="AY71" s="65"/>
      <c r="AZ71" s="65"/>
      <c r="BA71" s="65"/>
      <c r="BB71" s="65"/>
      <c r="BC71" s="65"/>
      <c r="BD71" s="65">
        <v>86.493598937988281</v>
      </c>
      <c r="BE71" s="68"/>
    </row>
    <row r="72" spans="1:57">
      <c r="A72" s="64" t="s">
        <v>290</v>
      </c>
      <c r="B72" s="65">
        <f t="shared" si="20"/>
        <v>2035.47607421875</v>
      </c>
      <c r="C72" s="65"/>
      <c r="D72" s="65"/>
      <c r="E72" s="65">
        <v>2035.47607421875</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8.2555723190307617</v>
      </c>
      <c r="AG72" s="65"/>
      <c r="AH72" s="65"/>
      <c r="AI72" s="65"/>
      <c r="AJ72" s="65">
        <v>0.12210000306367874</v>
      </c>
      <c r="AK72" s="65">
        <v>1685.055419921875</v>
      </c>
      <c r="AL72" s="65"/>
      <c r="AM72" s="65"/>
      <c r="AN72" s="65"/>
      <c r="AO72" s="65">
        <v>49.502376556396484</v>
      </c>
      <c r="AP72" s="65"/>
      <c r="AQ72" s="65">
        <v>44.634860992431641</v>
      </c>
      <c r="AR72" s="65"/>
      <c r="AS72" s="65"/>
      <c r="AT72" s="65"/>
      <c r="AU72" s="65"/>
      <c r="AV72" s="65"/>
      <c r="AW72" s="65"/>
      <c r="AX72" s="65"/>
      <c r="AY72" s="65"/>
      <c r="AZ72" s="65"/>
      <c r="BA72" s="65"/>
      <c r="BB72" s="65"/>
      <c r="BC72" s="65"/>
      <c r="BD72" s="65">
        <v>10442.3076171875</v>
      </c>
      <c r="BE72" s="68"/>
    </row>
    <row r="73" spans="1:57">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355.15798950195312</v>
      </c>
      <c r="BE73" s="68"/>
    </row>
    <row r="74" spans="1:57">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102359.0234375</v>
      </c>
      <c r="AL74" s="65"/>
      <c r="AM74" s="65"/>
      <c r="AN74" s="65"/>
      <c r="AO74" s="65">
        <v>497.843505859375</v>
      </c>
      <c r="AP74" s="65"/>
      <c r="AQ74" s="65"/>
      <c r="AR74" s="65"/>
      <c r="AS74" s="65"/>
      <c r="AT74" s="65"/>
      <c r="AU74" s="65"/>
      <c r="AV74" s="65"/>
      <c r="AW74" s="65"/>
      <c r="AX74" s="65"/>
      <c r="AY74" s="65"/>
      <c r="AZ74" s="65"/>
      <c r="BA74" s="65"/>
      <c r="BB74" s="65"/>
      <c r="BC74" s="65"/>
      <c r="BD74" s="65">
        <v>195.01919555664062</v>
      </c>
      <c r="BE74" s="68"/>
    </row>
    <row r="75" spans="1:57">
      <c r="A75" s="64" t="s">
        <v>293</v>
      </c>
      <c r="B75" s="65">
        <f t="shared" si="20"/>
        <v>0</v>
      </c>
      <c r="C75" s="65"/>
      <c r="D75" s="65"/>
      <c r="E75" s="65"/>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1855.5982666015625</v>
      </c>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315860.84350585937</v>
      </c>
      <c r="C77" s="65">
        <f t="shared" ref="C77:AT77" si="23">SUM(C78:C81)</f>
        <v>0</v>
      </c>
      <c r="D77" s="65">
        <f t="shared" si="23"/>
        <v>3103.0938720703125</v>
      </c>
      <c r="E77" s="65">
        <f t="shared" si="23"/>
        <v>312757.74963378906</v>
      </c>
      <c r="F77" s="65">
        <f t="shared" si="23"/>
        <v>0</v>
      </c>
      <c r="G77" s="65">
        <f t="shared" si="23"/>
        <v>0</v>
      </c>
      <c r="H77" s="65">
        <f t="shared" si="23"/>
        <v>0</v>
      </c>
      <c r="I77" s="65">
        <f t="shared" si="23"/>
        <v>0</v>
      </c>
      <c r="J77" s="65">
        <f t="shared" si="23"/>
        <v>0</v>
      </c>
      <c r="K77" s="65">
        <f t="shared" si="23"/>
        <v>0</v>
      </c>
      <c r="L77" s="65">
        <f t="shared" si="23"/>
        <v>0</v>
      </c>
      <c r="M77" s="67">
        <f t="shared" si="23"/>
        <v>5009.8349609375</v>
      </c>
      <c r="N77" s="65">
        <f t="shared" si="23"/>
        <v>0</v>
      </c>
      <c r="O77" s="65">
        <f t="shared" si="23"/>
        <v>0</v>
      </c>
      <c r="P77" s="65">
        <f t="shared" si="23"/>
        <v>0</v>
      </c>
      <c r="Q77" s="65">
        <f t="shared" si="23"/>
        <v>190400</v>
      </c>
      <c r="R77" s="65">
        <f t="shared" si="23"/>
        <v>0</v>
      </c>
      <c r="S77" s="65">
        <f t="shared" si="23"/>
        <v>0</v>
      </c>
      <c r="T77" s="65">
        <f t="shared" si="23"/>
        <v>0</v>
      </c>
      <c r="U77" s="65">
        <f t="shared" si="23"/>
        <v>0</v>
      </c>
      <c r="V77" s="67">
        <f t="shared" si="23"/>
        <v>3114</v>
      </c>
      <c r="W77" s="67">
        <f t="shared" si="23"/>
        <v>0</v>
      </c>
      <c r="X77" s="65">
        <f t="shared" si="23"/>
        <v>0</v>
      </c>
      <c r="Y77" s="65">
        <f t="shared" si="23"/>
        <v>0</v>
      </c>
      <c r="Z77" s="65">
        <f t="shared" si="23"/>
        <v>0</v>
      </c>
      <c r="AA77" s="65">
        <f t="shared" si="23"/>
        <v>0</v>
      </c>
      <c r="AB77" s="65">
        <f t="shared" si="23"/>
        <v>0</v>
      </c>
      <c r="AC77" s="65">
        <f t="shared" si="23"/>
        <v>9.2306002625264227E-4</v>
      </c>
      <c r="AD77" s="65">
        <f t="shared" si="23"/>
        <v>0</v>
      </c>
      <c r="AE77" s="65">
        <f t="shared" si="23"/>
        <v>14978.568359375</v>
      </c>
      <c r="AF77" s="65">
        <f t="shared" si="23"/>
        <v>5519.8690185546875</v>
      </c>
      <c r="AG77" s="65">
        <f t="shared" si="23"/>
        <v>0</v>
      </c>
      <c r="AH77" s="65">
        <f t="shared" si="23"/>
        <v>0</v>
      </c>
      <c r="AI77" s="65">
        <f t="shared" si="23"/>
        <v>0</v>
      </c>
      <c r="AJ77" s="65">
        <f t="shared" si="23"/>
        <v>21502.642822265625</v>
      </c>
      <c r="AK77" s="65">
        <f t="shared" si="23"/>
        <v>41341.703247070313</v>
      </c>
      <c r="AL77" s="65">
        <f t="shared" si="23"/>
        <v>30141.727613210678</v>
      </c>
      <c r="AM77" s="65">
        <f t="shared" si="23"/>
        <v>0</v>
      </c>
      <c r="AN77" s="65">
        <f t="shared" si="23"/>
        <v>5100.7309875488281</v>
      </c>
      <c r="AO77" s="65">
        <f t="shared" si="23"/>
        <v>611.52204727660865</v>
      </c>
      <c r="AP77" s="65">
        <f t="shared" si="23"/>
        <v>3779.1420669555664</v>
      </c>
      <c r="AQ77" s="65">
        <f t="shared" si="23"/>
        <v>184.69117265229579</v>
      </c>
      <c r="AR77" s="65">
        <f t="shared" si="23"/>
        <v>0</v>
      </c>
      <c r="AS77" s="65">
        <f t="shared" si="23"/>
        <v>106869.5234375</v>
      </c>
      <c r="AT77" s="65">
        <f t="shared" si="23"/>
        <v>0</v>
      </c>
      <c r="AU77" s="65"/>
      <c r="AV77" s="65"/>
      <c r="AW77" s="65"/>
      <c r="AX77" s="65"/>
      <c r="AY77" s="65"/>
      <c r="AZ77" s="65"/>
      <c r="BA77" s="65">
        <f>SUM(BA78:BA81)</f>
        <v>0</v>
      </c>
      <c r="BB77" s="65">
        <f>SUM(BB78:BB81)</f>
        <v>0</v>
      </c>
      <c r="BC77" s="65">
        <f>SUM(BC78:BC81)</f>
        <v>0</v>
      </c>
      <c r="BD77" s="65">
        <f>SUM(BD78:BD81)</f>
        <v>336229.947265625</v>
      </c>
      <c r="BE77" s="68">
        <f>SUM(BE78:BE81)</f>
        <v>0</v>
      </c>
    </row>
    <row r="78" spans="1:57">
      <c r="A78" s="64" t="s">
        <v>295</v>
      </c>
      <c r="B78" s="65">
        <f>+D78+E78+F78</f>
        <v>679.4010009765625</v>
      </c>
      <c r="C78" s="65"/>
      <c r="D78" s="65"/>
      <c r="E78" s="65">
        <v>679.4010009765625</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4.1824000072665513E-4</v>
      </c>
      <c r="AD78" s="65"/>
      <c r="AE78" s="65"/>
      <c r="AF78" s="65">
        <v>3423.121337890625</v>
      </c>
      <c r="AG78" s="65"/>
      <c r="AH78" s="65"/>
      <c r="AI78" s="65"/>
      <c r="AJ78" s="65">
        <v>2124.894775390625</v>
      </c>
      <c r="AK78" s="65">
        <v>37124.03515625</v>
      </c>
      <c r="AL78" s="65">
        <v>3899.33642578125</v>
      </c>
      <c r="AM78" s="65"/>
      <c r="AN78" s="65">
        <v>200.52981567382812</v>
      </c>
      <c r="AO78" s="65">
        <v>570.18310546875</v>
      </c>
      <c r="AP78" s="65">
        <v>75.483131408691406</v>
      </c>
      <c r="AQ78" s="65">
        <v>8.039999520406127E-4</v>
      </c>
      <c r="AR78" s="65"/>
      <c r="AS78" s="65"/>
      <c r="AT78" s="65"/>
      <c r="AU78" s="65"/>
      <c r="AV78" s="65"/>
      <c r="AW78" s="65"/>
      <c r="AX78" s="65"/>
      <c r="AY78" s="65"/>
      <c r="AZ78" s="65">
        <v>116.02079772949219</v>
      </c>
      <c r="BA78" s="65"/>
      <c r="BB78" s="65"/>
      <c r="BC78" s="65"/>
      <c r="BD78" s="65">
        <v>21029.392578125</v>
      </c>
      <c r="BE78" s="68"/>
    </row>
    <row r="79" spans="1:57">
      <c r="A79" s="64" t="s">
        <v>296</v>
      </c>
      <c r="B79" s="65">
        <f>+D79+E79+F79</f>
        <v>102450.90368652344</v>
      </c>
      <c r="C79" s="65"/>
      <c r="D79" s="65">
        <v>1034.3646240234375</v>
      </c>
      <c r="E79" s="65">
        <v>101416.5390625</v>
      </c>
      <c r="F79" s="65"/>
      <c r="G79" s="65"/>
      <c r="H79" s="65"/>
      <c r="I79" s="65"/>
      <c r="J79" s="65"/>
      <c r="K79" s="65"/>
      <c r="L79" s="65"/>
      <c r="M79" s="67">
        <v>0</v>
      </c>
      <c r="N79" s="65"/>
      <c r="O79" s="65"/>
      <c r="P79" s="65"/>
      <c r="Q79" s="65">
        <f t="shared" si="24"/>
        <v>0</v>
      </c>
      <c r="R79" s="65"/>
      <c r="S79" s="65"/>
      <c r="T79" s="65"/>
      <c r="U79" s="65"/>
      <c r="V79" s="67">
        <v>31</v>
      </c>
      <c r="W79" s="65">
        <f>SUM(X79:AB79)</f>
        <v>0</v>
      </c>
      <c r="X79" s="65"/>
      <c r="Y79" s="65"/>
      <c r="Z79" s="65"/>
      <c r="AA79" s="65"/>
      <c r="AB79" s="65"/>
      <c r="AC79" s="65">
        <v>5.0482002552598715E-4</v>
      </c>
      <c r="AD79" s="65"/>
      <c r="AE79" s="65">
        <v>9104.322265625</v>
      </c>
      <c r="AF79" s="65">
        <v>1173.537353515625</v>
      </c>
      <c r="AG79" s="65"/>
      <c r="AH79" s="65"/>
      <c r="AI79" s="65"/>
      <c r="AJ79" s="65">
        <v>2810.455078125</v>
      </c>
      <c r="AK79" s="65">
        <v>2392.635009765625</v>
      </c>
      <c r="AL79" s="65">
        <v>26239.43359375</v>
      </c>
      <c r="AM79" s="65"/>
      <c r="AN79" s="65">
        <v>4900.201171875</v>
      </c>
      <c r="AO79" s="65">
        <v>41.330982208251953</v>
      </c>
      <c r="AP79" s="65"/>
      <c r="AQ79" s="65">
        <v>184.69036865234375</v>
      </c>
      <c r="AR79" s="65"/>
      <c r="AS79" s="65"/>
      <c r="AT79" s="65"/>
      <c r="AU79" s="65"/>
      <c r="AV79" s="65"/>
      <c r="AW79" s="65"/>
      <c r="AX79" s="65"/>
      <c r="AY79" s="65"/>
      <c r="AZ79" s="65"/>
      <c r="BA79" s="65"/>
      <c r="BB79" s="65"/>
      <c r="BC79" s="65"/>
      <c r="BD79" s="65">
        <v>103798.0625</v>
      </c>
      <c r="BE79" s="68"/>
    </row>
    <row r="80" spans="1:57">
      <c r="A80" s="64" t="s">
        <v>297</v>
      </c>
      <c r="B80" s="65">
        <f>+D80+E80+F80</f>
        <v>204901.80737304687</v>
      </c>
      <c r="C80" s="65"/>
      <c r="D80" s="65">
        <v>2068.729248046875</v>
      </c>
      <c r="E80" s="65">
        <v>202833.078125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5874.24609375</v>
      </c>
      <c r="AF80" s="65">
        <v>923.2103271484375</v>
      </c>
      <c r="AG80" s="65"/>
      <c r="AH80" s="65"/>
      <c r="AI80" s="65"/>
      <c r="AJ80" s="65">
        <v>16567.29296875</v>
      </c>
      <c r="AK80" s="65">
        <v>1825.0330810546875</v>
      </c>
      <c r="AL80" s="65">
        <v>2.9575936794281006</v>
      </c>
      <c r="AM80" s="65"/>
      <c r="AN80" s="65"/>
      <c r="AO80" s="65">
        <v>7.959599606692791E-3</v>
      </c>
      <c r="AP80" s="65">
        <v>3703.658935546875</v>
      </c>
      <c r="AQ80" s="65"/>
      <c r="AR80" s="65"/>
      <c r="AS80" s="65"/>
      <c r="AT80" s="65"/>
      <c r="AU80" s="65"/>
      <c r="AV80" s="65"/>
      <c r="AW80" s="65"/>
      <c r="AX80" s="65">
        <v>3754800</v>
      </c>
      <c r="AY80" s="65"/>
      <c r="AZ80" s="65"/>
      <c r="BA80" s="65"/>
      <c r="BB80" s="65"/>
      <c r="BC80" s="65"/>
      <c r="BD80" s="65">
        <v>142815.296875</v>
      </c>
      <c r="BE80" s="68"/>
    </row>
    <row r="81" spans="1:57">
      <c r="A81" s="64" t="s">
        <v>298</v>
      </c>
      <c r="B81" s="65">
        <f>+D81+E81+F81</f>
        <v>7828.7314453125</v>
      </c>
      <c r="C81" s="65"/>
      <c r="D81" s="65"/>
      <c r="E81" s="65">
        <v>7828.7314453125</v>
      </c>
      <c r="F81" s="65"/>
      <c r="G81" s="65"/>
      <c r="H81" s="65"/>
      <c r="I81" s="65"/>
      <c r="J81" s="65"/>
      <c r="K81" s="65"/>
      <c r="L81" s="65"/>
      <c r="M81" s="67">
        <v>5009.8349609375</v>
      </c>
      <c r="N81" s="65"/>
      <c r="O81" s="65"/>
      <c r="P81" s="65"/>
      <c r="Q81" s="65">
        <f t="shared" si="24"/>
        <v>0</v>
      </c>
      <c r="R81" s="65"/>
      <c r="S81" s="65"/>
      <c r="T81" s="65"/>
      <c r="U81" s="65"/>
      <c r="V81" s="67">
        <v>3083</v>
      </c>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106869.5234375</v>
      </c>
      <c r="AT81" s="65"/>
      <c r="AU81" s="65"/>
      <c r="AV81" s="65"/>
      <c r="AW81" s="65"/>
      <c r="AX81" s="65"/>
      <c r="AY81" s="65"/>
      <c r="AZ81" s="65"/>
      <c r="BA81" s="65"/>
      <c r="BB81" s="65"/>
      <c r="BC81" s="65"/>
      <c r="BD81" s="65">
        <v>68587.1953125</v>
      </c>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5131.86572265625</v>
      </c>
      <c r="AO84" s="65">
        <v>15706.8857421875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51886.92578125</v>
      </c>
      <c r="C87" s="65"/>
      <c r="D87" s="65"/>
      <c r="E87" s="65">
        <v>51886.92578125</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215940.00157242711</v>
      </c>
      <c r="C89" s="65">
        <f t="shared" ref="C89:BE89" si="26">SUM(C90:C93)</f>
        <v>0</v>
      </c>
      <c r="D89" s="65">
        <f t="shared" si="26"/>
        <v>0</v>
      </c>
      <c r="E89" s="65">
        <f t="shared" si="26"/>
        <v>215940.00157242711</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203.98100259754051</v>
      </c>
      <c r="R89" s="65">
        <f t="shared" si="26"/>
        <v>0</v>
      </c>
      <c r="S89" s="65">
        <f t="shared" si="26"/>
        <v>203.98100259754051</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12805.999442208777</v>
      </c>
      <c r="AV89" s="65">
        <f>SUM(AV90:AV93)</f>
        <v>4193.6199069747254</v>
      </c>
      <c r="AW89" s="65">
        <f t="shared" si="26"/>
        <v>0</v>
      </c>
      <c r="AX89" s="65">
        <f t="shared" si="26"/>
        <v>531.99999031053767</v>
      </c>
      <c r="AY89" s="65">
        <f t="shared" si="26"/>
        <v>0</v>
      </c>
      <c r="AZ89" s="65">
        <f t="shared" si="26"/>
        <v>32.227999603980521</v>
      </c>
      <c r="BA89" s="65">
        <f t="shared" si="26"/>
        <v>0</v>
      </c>
      <c r="BB89" s="65">
        <f t="shared" si="26"/>
        <v>0</v>
      </c>
      <c r="BC89" s="65">
        <f t="shared" si="26"/>
        <v>0</v>
      </c>
      <c r="BD89" s="65">
        <f t="shared" si="26"/>
        <v>240.3708566843838</v>
      </c>
      <c r="BE89" s="68">
        <f t="shared" si="26"/>
        <v>0</v>
      </c>
    </row>
    <row r="90" spans="1:57">
      <c r="A90" s="64" t="s">
        <v>305</v>
      </c>
      <c r="B90" s="65">
        <f>+D90+E90+F90</f>
        <v>215940.00157242711</v>
      </c>
      <c r="C90" s="65"/>
      <c r="D90" s="65"/>
      <c r="E90" s="65">
        <v>215940.00157242711</v>
      </c>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12805.999442208777</v>
      </c>
      <c r="AV90" s="85">
        <v>4015.9999207366745</v>
      </c>
      <c r="AW90" s="65"/>
      <c r="AX90" s="65">
        <v>531.99999031053767</v>
      </c>
      <c r="AY90" s="65"/>
      <c r="AZ90" s="65">
        <v>32.227999603980521</v>
      </c>
      <c r="BA90" s="65"/>
      <c r="BB90" s="65"/>
      <c r="BC90" s="65"/>
      <c r="BD90" s="65">
        <v>233.32623121834402</v>
      </c>
      <c r="BE90" s="68"/>
    </row>
    <row r="91" spans="1:57">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6.8406444623825822</v>
      </c>
      <c r="BE91" s="68"/>
    </row>
    <row r="92" spans="1:57">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0.20398100365717867</v>
      </c>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3096.1048945069533</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5.xml><?xml version="1.0" encoding="utf-8"?>
<worksheet xmlns="http://schemas.openxmlformats.org/spreadsheetml/2006/main" xmlns:r="http://schemas.openxmlformats.org/officeDocument/2006/relationships">
  <sheetPr>
    <pageSetUpPr fitToPage="1"/>
  </sheetPr>
  <dimension ref="A1:L16385"/>
  <sheetViews>
    <sheetView tabSelected="1" zoomScaleNormal="100" workbookViewId="0">
      <pane xSplit="1" ySplit="3" topLeftCell="B4" activePane="bottomRight" state="frozen"/>
      <selection pane="topRight" activeCell="B1" sqref="B1"/>
      <selection pane="bottomLeft" activeCell="A4" sqref="A4"/>
      <selection pane="bottomRight"/>
    </sheetView>
  </sheetViews>
  <sheetFormatPr defaultColWidth="0" defaultRowHeight="12.75" customHeight="1" zeroHeight="1"/>
  <cols>
    <col min="1" max="1" width="34.140625" bestFit="1" customWidth="1"/>
    <col min="2" max="12" width="14.28515625" style="66" customWidth="1"/>
    <col min="13" max="16384" width="38.42578125" style="66" hidden="1"/>
  </cols>
  <sheetData>
    <row r="1" spans="1:12" s="90" customFormat="1" ht="25.5">
      <c r="A1" s="88" t="s">
        <v>363</v>
      </c>
      <c r="B1" s="89"/>
      <c r="C1" s="89"/>
      <c r="D1" s="89"/>
      <c r="E1" s="89"/>
      <c r="F1" s="89"/>
      <c r="G1" s="89"/>
      <c r="H1" s="89"/>
      <c r="I1" s="89"/>
      <c r="J1" s="89"/>
      <c r="K1" s="89"/>
      <c r="L1" s="89"/>
    </row>
    <row r="2" spans="1:12" s="90" customFormat="1">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c r="A3" s="91" t="s">
        <v>219</v>
      </c>
      <c r="B3" s="100"/>
      <c r="C3" s="101"/>
      <c r="D3" s="102" t="s">
        <v>321</v>
      </c>
      <c r="E3" s="103"/>
      <c r="F3" s="104"/>
      <c r="G3" s="104"/>
      <c r="H3" s="105" t="s">
        <v>322</v>
      </c>
      <c r="I3" s="106" t="s">
        <v>223</v>
      </c>
      <c r="J3" s="104"/>
      <c r="K3" s="107"/>
      <c r="L3" s="108"/>
    </row>
    <row r="4" spans="1:12" s="110" customFormat="1">
      <c r="A4" s="64" t="s">
        <v>235</v>
      </c>
      <c r="B4" s="65">
        <v>5900290.21484375</v>
      </c>
      <c r="C4" s="65">
        <v>6603.43603515625</v>
      </c>
      <c r="D4" s="65"/>
      <c r="E4" s="65">
        <v>38880.012451171875</v>
      </c>
      <c r="F4" s="65">
        <v>139701.828125</v>
      </c>
      <c r="G4" s="65">
        <v>15097.0322265625</v>
      </c>
      <c r="H4" s="65">
        <v>3754916.0207977295</v>
      </c>
      <c r="I4" s="65">
        <v>428396.03125</v>
      </c>
      <c r="J4" s="85">
        <v>0</v>
      </c>
      <c r="K4" s="85"/>
      <c r="L4" s="65">
        <f>SUM(B4:K4)</f>
        <v>10283884.57572937</v>
      </c>
    </row>
    <row r="5" spans="1:12" s="110" customFormat="1">
      <c r="A5" s="64" t="s">
        <v>237</v>
      </c>
      <c r="B5" s="65">
        <v>4796.6956176757812</v>
      </c>
      <c r="C5" s="65">
        <v>1068203.25</v>
      </c>
      <c r="D5" s="65">
        <v>359112.09598754626</v>
      </c>
      <c r="E5" s="65">
        <v>0</v>
      </c>
      <c r="F5" s="85"/>
      <c r="G5" s="85"/>
      <c r="H5" s="85"/>
      <c r="I5" s="65"/>
      <c r="J5" s="65">
        <v>38246.3984375</v>
      </c>
      <c r="K5" s="65"/>
      <c r="L5" s="65">
        <f>SUM(B5:K5)</f>
        <v>1470358.440042722</v>
      </c>
    </row>
    <row r="6" spans="1:12" s="110" customFormat="1">
      <c r="A6" s="64" t="s">
        <v>238</v>
      </c>
      <c r="B6" s="65">
        <v>-1457202.607421875</v>
      </c>
      <c r="C6" s="65">
        <v>-657.29742431640625</v>
      </c>
      <c r="D6" s="65">
        <v>-138650.94939741492</v>
      </c>
      <c r="E6" s="65">
        <v>0</v>
      </c>
      <c r="F6" s="85"/>
      <c r="G6" s="85"/>
      <c r="H6" s="85"/>
      <c r="I6" s="65"/>
      <c r="J6" s="65">
        <v>-48920.3984375</v>
      </c>
      <c r="K6" s="65"/>
      <c r="L6" s="65">
        <f>SUM(B6:K6)</f>
        <v>-1645431.2526811063</v>
      </c>
    </row>
    <row r="7" spans="1:12" s="110" customFormat="1">
      <c r="A7" s="64" t="s">
        <v>239</v>
      </c>
      <c r="B7" s="65"/>
      <c r="C7" s="65"/>
      <c r="D7" s="65"/>
      <c r="E7" s="65"/>
      <c r="F7" s="85"/>
      <c r="G7" s="85"/>
      <c r="H7" s="85"/>
      <c r="I7" s="65"/>
      <c r="J7" s="65"/>
      <c r="K7" s="65"/>
      <c r="L7" s="65">
        <f>SUM(B7:K7)</f>
        <v>0</v>
      </c>
    </row>
    <row r="8" spans="1:12" s="110" customFormat="1">
      <c r="A8" s="64" t="s">
        <v>240</v>
      </c>
      <c r="B8" s="65"/>
      <c r="C8" s="65"/>
      <c r="D8" s="65"/>
      <c r="E8" s="65"/>
      <c r="F8" s="85"/>
      <c r="G8" s="85"/>
      <c r="H8" s="85"/>
      <c r="I8" s="65"/>
      <c r="J8" s="65"/>
      <c r="K8" s="65"/>
      <c r="L8" s="65">
        <f>SUM(B8:K8)</f>
        <v>0</v>
      </c>
    </row>
    <row r="9" spans="1:12" s="111" customFormat="1" ht="20.25" customHeight="1">
      <c r="A9" s="70" t="s">
        <v>323</v>
      </c>
      <c r="B9" s="84">
        <f>SUM(B4:B8)</f>
        <v>4447884.3030395508</v>
      </c>
      <c r="C9" s="84">
        <f t="shared" ref="C9:L9" si="0">SUM(C4:C8)</f>
        <v>1074149.3886108398</v>
      </c>
      <c r="D9" s="84">
        <f t="shared" si="0"/>
        <v>220461.14659013133</v>
      </c>
      <c r="E9" s="84">
        <f t="shared" si="0"/>
        <v>38880.012451171875</v>
      </c>
      <c r="F9" s="84">
        <f t="shared" si="0"/>
        <v>139701.828125</v>
      </c>
      <c r="G9" s="84">
        <f t="shared" si="0"/>
        <v>15097.0322265625</v>
      </c>
      <c r="H9" s="84">
        <f t="shared" si="0"/>
        <v>3754916.0207977295</v>
      </c>
      <c r="I9" s="84">
        <f t="shared" si="0"/>
        <v>428396.03125</v>
      </c>
      <c r="J9" s="84">
        <f t="shared" si="0"/>
        <v>-10674</v>
      </c>
      <c r="K9" s="84">
        <f t="shared" si="0"/>
        <v>0</v>
      </c>
      <c r="L9" s="84">
        <f t="shared" si="0"/>
        <v>10108811.763090987</v>
      </c>
    </row>
    <row r="10" spans="1:12" s="110" customFormat="1">
      <c r="A10" s="64" t="s">
        <v>242</v>
      </c>
      <c r="B10" s="65"/>
      <c r="C10" s="65"/>
      <c r="D10" s="65"/>
      <c r="E10" s="65"/>
      <c r="F10" s="65"/>
      <c r="G10" s="65"/>
      <c r="H10" s="112"/>
      <c r="I10" s="65"/>
      <c r="J10" s="65"/>
      <c r="K10" s="65"/>
      <c r="L10" s="65"/>
    </row>
    <row r="11" spans="1:12" s="110" customFormat="1">
      <c r="A11" s="64" t="s">
        <v>243</v>
      </c>
      <c r="B11" s="65"/>
      <c r="C11" s="65"/>
      <c r="D11" s="65"/>
      <c r="E11" s="65"/>
      <c r="F11" s="85"/>
      <c r="G11" s="85"/>
      <c r="H11" s="85"/>
      <c r="I11" s="65"/>
      <c r="J11" s="65"/>
      <c r="K11" s="65"/>
      <c r="L11" s="65">
        <f>SUM(B11:K11)</f>
        <v>0</v>
      </c>
    </row>
    <row r="12" spans="1:12" s="110" customFormat="1">
      <c r="A12" s="64" t="s">
        <v>244</v>
      </c>
      <c r="B12" s="65">
        <f>-(B11+B9+(+SUM(B14:B29)-(B31)))</f>
        <v>-403141.98609161377</v>
      </c>
      <c r="C12" s="65">
        <f t="shared" ref="C12:L12" si="1">-(C11+C9+(+SUM(C14:C29)-(C31)))</f>
        <v>4.742431640625E-2</v>
      </c>
      <c r="D12" s="65">
        <f t="shared" si="1"/>
        <v>1.1529823299497366E-2</v>
      </c>
      <c r="E12" s="65">
        <f t="shared" si="1"/>
        <v>118624.63101196289</v>
      </c>
      <c r="F12" s="65">
        <f t="shared" si="1"/>
        <v>0</v>
      </c>
      <c r="G12" s="65">
        <f t="shared" si="1"/>
        <v>-10903.412109375</v>
      </c>
      <c r="H12" s="65">
        <f t="shared" si="1"/>
        <v>0</v>
      </c>
      <c r="I12" s="65">
        <f t="shared" si="1"/>
        <v>-3.125E-2</v>
      </c>
      <c r="J12" s="65">
        <f t="shared" si="1"/>
        <v>601416.71923589706</v>
      </c>
      <c r="K12" s="65">
        <f t="shared" si="1"/>
        <v>0</v>
      </c>
      <c r="L12" s="65">
        <f t="shared" si="1"/>
        <v>305995.97975100949</v>
      </c>
    </row>
    <row r="13" spans="1:12" s="111" customFormat="1" ht="27.75" customHeight="1">
      <c r="A13" s="70" t="s">
        <v>324</v>
      </c>
      <c r="B13" s="84"/>
      <c r="C13" s="84"/>
      <c r="D13" s="84"/>
      <c r="E13" s="84"/>
      <c r="F13" s="113"/>
      <c r="G13" s="84"/>
      <c r="H13" s="84"/>
      <c r="I13" s="84"/>
      <c r="J13" s="84"/>
      <c r="K13" s="84"/>
      <c r="L13" s="84"/>
    </row>
    <row r="14" spans="1:12" s="110" customFormat="1">
      <c r="A14" s="64" t="s">
        <v>246</v>
      </c>
      <c r="B14" s="65">
        <v>-2312744</v>
      </c>
      <c r="C14" s="65"/>
      <c r="D14" s="65"/>
      <c r="E14" s="65"/>
      <c r="F14" s="65"/>
      <c r="G14" s="65"/>
      <c r="H14" s="65"/>
      <c r="I14" s="65"/>
      <c r="J14" s="65">
        <v>839.97442626953125</v>
      </c>
      <c r="K14" s="65"/>
      <c r="L14" s="65">
        <f t="shared" ref="L14:L29" si="2">SUM(B14:K14)</f>
        <v>-2311904.0255737305</v>
      </c>
    </row>
    <row r="15" spans="1:12" s="110" customFormat="1">
      <c r="A15" s="64" t="s">
        <v>247</v>
      </c>
      <c r="B15" s="65">
        <v>-68380.5234375</v>
      </c>
      <c r="C15" s="65"/>
      <c r="D15" s="65"/>
      <c r="E15" s="65"/>
      <c r="F15" s="65"/>
      <c r="G15" s="65"/>
      <c r="H15" s="65"/>
      <c r="I15" s="65"/>
      <c r="J15" s="65">
        <v>24.626319885253906</v>
      </c>
      <c r="K15" s="65"/>
      <c r="L15" s="65">
        <f t="shared" si="2"/>
        <v>-68355.897117614746</v>
      </c>
    </row>
    <row r="16" spans="1:12" s="110" customFormat="1">
      <c r="A16" s="64" t="s">
        <v>248</v>
      </c>
      <c r="B16" s="65"/>
      <c r="C16" s="65"/>
      <c r="D16" s="65"/>
      <c r="E16" s="65"/>
      <c r="F16" s="65"/>
      <c r="G16" s="65"/>
      <c r="H16" s="65"/>
      <c r="I16" s="65"/>
      <c r="J16" s="65"/>
      <c r="K16" s="65"/>
      <c r="L16" s="65">
        <f t="shared" si="2"/>
        <v>0</v>
      </c>
    </row>
    <row r="17" spans="1:12" s="110" customFormat="1">
      <c r="A17" s="64" t="s">
        <v>249</v>
      </c>
      <c r="B17" s="65"/>
      <c r="C17" s="65"/>
      <c r="D17" s="65"/>
      <c r="E17" s="65"/>
      <c r="F17" s="65"/>
      <c r="G17" s="65"/>
      <c r="H17" s="65"/>
      <c r="I17" s="65">
        <v>-237996</v>
      </c>
      <c r="J17" s="65">
        <v>0.73433160781860352</v>
      </c>
      <c r="K17" s="65"/>
      <c r="L17" s="65">
        <f t="shared" si="2"/>
        <v>-237995.26566839218</v>
      </c>
    </row>
    <row r="18" spans="1:12" s="110" customFormat="1">
      <c r="A18" s="64" t="s">
        <v>169</v>
      </c>
      <c r="B18" s="65"/>
      <c r="C18" s="65"/>
      <c r="D18" s="65"/>
      <c r="E18" s="65"/>
      <c r="F18" s="85"/>
      <c r="G18" s="85"/>
      <c r="H18" s="85"/>
      <c r="I18" s="65"/>
      <c r="J18" s="65"/>
      <c r="K18" s="65"/>
      <c r="L18" s="65">
        <f t="shared" si="2"/>
        <v>0</v>
      </c>
    </row>
    <row r="19" spans="1:12" s="110" customFormat="1">
      <c r="A19" s="64" t="s">
        <v>250</v>
      </c>
      <c r="B19" s="65"/>
      <c r="C19" s="65"/>
      <c r="D19" s="65"/>
      <c r="E19" s="65"/>
      <c r="F19" s="85"/>
      <c r="G19" s="85"/>
      <c r="H19" s="85"/>
      <c r="I19" s="65"/>
      <c r="J19" s="65"/>
      <c r="K19" s="65"/>
      <c r="L19" s="65">
        <f t="shared" si="2"/>
        <v>0</v>
      </c>
    </row>
    <row r="20" spans="1:12" s="110" customFormat="1">
      <c r="A20" s="64" t="s">
        <v>251</v>
      </c>
      <c r="B20" s="65"/>
      <c r="C20" s="65"/>
      <c r="D20" s="65"/>
      <c r="E20" s="65"/>
      <c r="F20" s="85"/>
      <c r="G20" s="85"/>
      <c r="H20" s="85"/>
      <c r="I20" s="65"/>
      <c r="J20" s="65"/>
      <c r="K20" s="65"/>
      <c r="L20" s="65">
        <f t="shared" si="2"/>
        <v>0</v>
      </c>
    </row>
    <row r="21" spans="1:12" s="110" customFormat="1">
      <c r="A21" s="64" t="s">
        <v>325</v>
      </c>
      <c r="B21" s="65"/>
      <c r="C21" s="65"/>
      <c r="D21" s="65"/>
      <c r="E21" s="65"/>
      <c r="F21" s="85"/>
      <c r="G21" s="85"/>
      <c r="H21" s="85"/>
      <c r="I21" s="65"/>
      <c r="J21" s="65"/>
      <c r="K21" s="65"/>
      <c r="L21" s="65">
        <f t="shared" si="2"/>
        <v>0</v>
      </c>
    </row>
    <row r="22" spans="1:12" s="110" customFormat="1">
      <c r="A22" s="64" t="s">
        <v>255</v>
      </c>
      <c r="B22" s="65"/>
      <c r="C22" s="65"/>
      <c r="D22" s="65"/>
      <c r="E22" s="65">
        <v>22590.283203125</v>
      </c>
      <c r="F22" s="85"/>
      <c r="G22" s="85"/>
      <c r="H22" s="85"/>
      <c r="I22" s="65"/>
      <c r="J22" s="65"/>
      <c r="K22" s="65"/>
      <c r="L22" s="65">
        <f t="shared" si="2"/>
        <v>22590.283203125</v>
      </c>
    </row>
    <row r="23" spans="1:12" s="110" customFormat="1">
      <c r="A23" s="64" t="s">
        <v>259</v>
      </c>
      <c r="B23" s="65"/>
      <c r="C23" s="65">
        <v>-1340701.4047851562</v>
      </c>
      <c r="D23" s="65">
        <v>972048.63545908686</v>
      </c>
      <c r="E23" s="65"/>
      <c r="F23" s="85"/>
      <c r="G23" s="85"/>
      <c r="H23" s="85"/>
      <c r="I23" s="65"/>
      <c r="J23" s="65">
        <v>29764.345703125</v>
      </c>
      <c r="K23" s="65"/>
      <c r="L23" s="65">
        <f t="shared" si="2"/>
        <v>-338888.42362294439</v>
      </c>
    </row>
    <row r="24" spans="1:12" s="110" customFormat="1">
      <c r="A24" s="114" t="s">
        <v>326</v>
      </c>
      <c r="B24" s="65"/>
      <c r="C24" s="65"/>
      <c r="D24" s="65"/>
      <c r="E24" s="65"/>
      <c r="F24" s="85"/>
      <c r="G24" s="85"/>
      <c r="H24" s="85"/>
      <c r="I24" s="65"/>
      <c r="J24" s="65"/>
      <c r="K24" s="65"/>
      <c r="L24" s="65">
        <f t="shared" si="2"/>
        <v>0</v>
      </c>
    </row>
    <row r="25" spans="1:12" s="110" customFormat="1">
      <c r="A25" s="64" t="s">
        <v>260</v>
      </c>
      <c r="B25" s="65">
        <v>-721733.25</v>
      </c>
      <c r="C25" s="65">
        <v>266551.96875</v>
      </c>
      <c r="D25" s="65"/>
      <c r="E25" s="65">
        <v>-67732.0546875</v>
      </c>
      <c r="F25" s="85"/>
      <c r="G25" s="85"/>
      <c r="H25" s="85"/>
      <c r="I25" s="65"/>
      <c r="J25" s="65"/>
      <c r="K25" s="65"/>
      <c r="L25" s="65">
        <f t="shared" si="2"/>
        <v>-522913.3359375</v>
      </c>
    </row>
    <row r="26" spans="1:12" s="110" customFormat="1">
      <c r="A26" s="64" t="s">
        <v>261</v>
      </c>
      <c r="B26" s="65"/>
      <c r="C26" s="65"/>
      <c r="D26" s="65"/>
      <c r="E26" s="65"/>
      <c r="F26" s="85"/>
      <c r="G26" s="85"/>
      <c r="H26" s="85"/>
      <c r="I26" s="65"/>
      <c r="J26" s="65"/>
      <c r="K26" s="65"/>
      <c r="L26" s="65">
        <f t="shared" si="2"/>
        <v>0</v>
      </c>
    </row>
    <row r="27" spans="1:12" s="110" customFormat="1">
      <c r="A27" s="64" t="s">
        <v>327</v>
      </c>
      <c r="B27" s="65"/>
      <c r="C27" s="65"/>
      <c r="D27" s="65"/>
      <c r="E27" s="65"/>
      <c r="F27" s="85"/>
      <c r="G27" s="85"/>
      <c r="H27" s="85"/>
      <c r="I27" s="65"/>
      <c r="J27" s="65"/>
      <c r="K27" s="65"/>
      <c r="L27" s="65">
        <f>SUM(B27:K27)</f>
        <v>0</v>
      </c>
    </row>
    <row r="28" spans="1:12" s="110" customFormat="1">
      <c r="A28" s="64" t="s">
        <v>242</v>
      </c>
      <c r="C28" s="65"/>
      <c r="D28" s="65"/>
      <c r="E28" s="65"/>
      <c r="F28" s="65"/>
      <c r="G28" s="65"/>
      <c r="H28" s="65"/>
      <c r="I28" s="65"/>
      <c r="J28" s="65"/>
      <c r="K28" s="65"/>
      <c r="L28" s="65">
        <f t="shared" si="2"/>
        <v>0</v>
      </c>
    </row>
    <row r="29" spans="1:12" s="110" customFormat="1">
      <c r="A29" s="64" t="s">
        <v>270</v>
      </c>
      <c r="B29" s="65"/>
      <c r="C29" s="65"/>
      <c r="D29" s="65"/>
      <c r="E29" s="65"/>
      <c r="F29" s="85"/>
      <c r="G29" s="85"/>
      <c r="H29" s="85"/>
      <c r="I29" s="65"/>
      <c r="J29" s="65">
        <v>33645.59765625</v>
      </c>
      <c r="K29" s="65"/>
      <c r="L29" s="65">
        <f t="shared" si="2"/>
        <v>33645.59765625</v>
      </c>
    </row>
    <row r="30" spans="1:12" s="110" customFormat="1">
      <c r="A30" s="64" t="s">
        <v>242</v>
      </c>
      <c r="B30" s="115"/>
      <c r="C30" s="65"/>
      <c r="D30" s="65"/>
      <c r="E30" s="65"/>
      <c r="F30" s="65"/>
      <c r="G30" s="65"/>
      <c r="H30" s="65"/>
      <c r="I30" s="65"/>
      <c r="J30" s="65"/>
      <c r="K30" s="65"/>
      <c r="L30" s="65"/>
    </row>
    <row r="31" spans="1:12" s="111" customFormat="1">
      <c r="A31" s="70" t="s">
        <v>328</v>
      </c>
      <c r="B31" s="84">
        <f>+B33+B49+B58+B64</f>
        <v>941884.54351043701</v>
      </c>
      <c r="C31" s="84">
        <f t="shared" ref="C31:L31" si="3">+C33+C49+C58+C64</f>
        <v>0</v>
      </c>
      <c r="D31" s="84">
        <f t="shared" si="3"/>
        <v>1192509.7935790415</v>
      </c>
      <c r="E31" s="84">
        <f t="shared" si="3"/>
        <v>112362.87197875977</v>
      </c>
      <c r="F31" s="84">
        <f t="shared" si="3"/>
        <v>139701.828125</v>
      </c>
      <c r="G31" s="84">
        <f t="shared" si="3"/>
        <v>4193.6201171875</v>
      </c>
      <c r="H31" s="84">
        <f t="shared" si="3"/>
        <v>3754916.0207977295</v>
      </c>
      <c r="I31" s="84">
        <f t="shared" si="3"/>
        <v>190400</v>
      </c>
      <c r="J31" s="84">
        <f t="shared" si="3"/>
        <v>655017.99767303467</v>
      </c>
      <c r="K31" s="84">
        <f t="shared" si="3"/>
        <v>0</v>
      </c>
      <c r="L31" s="84">
        <f t="shared" si="3"/>
        <v>6990986.6757811904</v>
      </c>
    </row>
    <row r="32" spans="1:12" s="110" customFormat="1">
      <c r="A32" s="64" t="s">
        <v>242</v>
      </c>
      <c r="B32" s="65"/>
      <c r="C32" s="65"/>
      <c r="D32" s="65"/>
      <c r="E32" s="65"/>
      <c r="F32" s="65"/>
      <c r="G32" s="65"/>
      <c r="H32" s="65"/>
      <c r="I32" s="65"/>
      <c r="J32" s="65"/>
      <c r="K32" s="65"/>
      <c r="L32" s="65"/>
    </row>
    <row r="33" spans="1:12" s="65" customFormat="1">
      <c r="A33" s="78" t="s">
        <v>272</v>
      </c>
      <c r="B33" s="65">
        <f>SUM(B34:B47)-B36</f>
        <v>623988.22393035889</v>
      </c>
      <c r="C33" s="65">
        <f>SUM(C34:C47)-C36</f>
        <v>0</v>
      </c>
      <c r="D33" s="65">
        <f>SUM(D34:D47)-D36</f>
        <v>62795.491924550384</v>
      </c>
      <c r="E33" s="65">
        <f>SUM(E34:E47)-E36</f>
        <v>104239.03701782227</v>
      </c>
      <c r="F33" s="65">
        <f t="shared" ref="F33:I33" si="4">SUM(F34:F47)</f>
        <v>139701.828125</v>
      </c>
      <c r="G33" s="65">
        <f t="shared" si="4"/>
        <v>4193.6201171875</v>
      </c>
      <c r="H33" s="65">
        <f t="shared" si="4"/>
        <v>0</v>
      </c>
      <c r="I33" s="65">
        <f t="shared" si="4"/>
        <v>0</v>
      </c>
      <c r="J33" s="65">
        <f>SUM(J34:J47)-J36</f>
        <v>305623.15295410156</v>
      </c>
      <c r="K33" s="65">
        <f>SUM(K34:K47)-K36</f>
        <v>0</v>
      </c>
      <c r="L33" s="65">
        <f>SUM(L34:L47)-L36</f>
        <v>1240541.3540690206</v>
      </c>
    </row>
    <row r="34" spans="1:12" s="65" customFormat="1">
      <c r="A34" s="64" t="s">
        <v>273</v>
      </c>
      <c r="B34" s="65">
        <v>140691.5068359375</v>
      </c>
      <c r="E34" s="65">
        <v>35040</v>
      </c>
      <c r="F34" s="85"/>
      <c r="G34" s="85"/>
      <c r="H34" s="85"/>
      <c r="J34" s="65">
        <v>66932.0703125</v>
      </c>
      <c r="L34" s="65">
        <f t="shared" ref="L34:L47" si="5">SUM(B34:K34)</f>
        <v>242663.5771484375</v>
      </c>
    </row>
    <row r="35" spans="1:12" s="65" customFormat="1">
      <c r="A35" s="64" t="s">
        <v>274</v>
      </c>
      <c r="B35" s="65">
        <v>51886.92578125</v>
      </c>
      <c r="E35" s="65">
        <v>36305</v>
      </c>
      <c r="F35" s="85"/>
      <c r="G35" s="85"/>
      <c r="H35" s="85"/>
      <c r="J35" s="65">
        <v>36464.1015625</v>
      </c>
      <c r="L35" s="65">
        <f t="shared" si="5"/>
        <v>124656.02734375</v>
      </c>
    </row>
    <row r="36" spans="1:12" s="119" customFormat="1">
      <c r="A36" s="116" t="s">
        <v>329</v>
      </c>
      <c r="B36" s="117"/>
      <c r="C36" s="117"/>
      <c r="D36" s="117"/>
      <c r="E36" s="117"/>
      <c r="F36" s="118"/>
      <c r="G36" s="118"/>
      <c r="H36" s="118"/>
      <c r="I36" s="117"/>
      <c r="J36" s="117"/>
      <c r="K36" s="117"/>
      <c r="L36" s="117">
        <f t="shared" si="5"/>
        <v>0</v>
      </c>
    </row>
    <row r="37" spans="1:12" s="65" customFormat="1">
      <c r="A37" s="64" t="s">
        <v>275</v>
      </c>
      <c r="E37" s="65">
        <v>2706.9530029296875</v>
      </c>
      <c r="F37" s="85"/>
      <c r="G37" s="85"/>
      <c r="H37" s="85"/>
      <c r="J37" s="65">
        <v>62737.2578125</v>
      </c>
      <c r="L37" s="65">
        <f t="shared" si="5"/>
        <v>65444.210815429688</v>
      </c>
    </row>
    <row r="38" spans="1:12" s="65" customFormat="1">
      <c r="A38" s="64" t="s">
        <v>276</v>
      </c>
      <c r="B38" s="65">
        <v>106855.5234375</v>
      </c>
      <c r="E38" s="65">
        <v>8059</v>
      </c>
      <c r="F38" s="85"/>
      <c r="G38" s="85"/>
      <c r="H38" s="85"/>
      <c r="J38" s="65">
        <v>9454.0859375</v>
      </c>
      <c r="L38" s="65">
        <f t="shared" si="5"/>
        <v>124368.609375</v>
      </c>
    </row>
    <row r="39" spans="1:12" s="65" customFormat="1">
      <c r="A39" s="64" t="s">
        <v>277</v>
      </c>
      <c r="F39" s="85"/>
      <c r="G39" s="85"/>
      <c r="H39" s="85"/>
      <c r="J39" s="65">
        <v>168.35455322265625</v>
      </c>
      <c r="L39" s="65">
        <f t="shared" si="5"/>
        <v>168.35455322265625</v>
      </c>
    </row>
    <row r="40" spans="1:12" s="65" customFormat="1">
      <c r="A40" s="64" t="s">
        <v>278</v>
      </c>
      <c r="E40" s="65">
        <v>7825</v>
      </c>
      <c r="F40" s="85"/>
      <c r="G40" s="85"/>
      <c r="H40" s="85"/>
      <c r="J40" s="65">
        <v>167.26527404785156</v>
      </c>
      <c r="L40" s="65">
        <f t="shared" si="5"/>
        <v>7992.2652740478516</v>
      </c>
    </row>
    <row r="41" spans="1:12" s="65" customFormat="1">
      <c r="A41" s="64" t="s">
        <v>279</v>
      </c>
      <c r="B41" s="65">
        <v>51160.955375671387</v>
      </c>
      <c r="D41" s="65">
        <v>34630.630795773119</v>
      </c>
      <c r="E41" s="65">
        <v>295</v>
      </c>
      <c r="F41" s="85"/>
      <c r="G41" s="85"/>
      <c r="H41" s="85"/>
      <c r="J41" s="65">
        <v>112.08418273925781</v>
      </c>
      <c r="L41" s="65">
        <f t="shared" si="5"/>
        <v>86198.670354183763</v>
      </c>
    </row>
    <row r="42" spans="1:12" s="65" customFormat="1">
      <c r="A42" s="64" t="s">
        <v>280</v>
      </c>
      <c r="E42" s="65">
        <v>1783</v>
      </c>
      <c r="F42" s="85"/>
      <c r="G42" s="85"/>
      <c r="H42" s="85"/>
      <c r="J42" s="65">
        <v>2761.84375</v>
      </c>
      <c r="L42" s="65">
        <f t="shared" si="5"/>
        <v>4544.84375</v>
      </c>
    </row>
    <row r="43" spans="1:12" s="65" customFormat="1">
      <c r="A43" s="64" t="s">
        <v>281</v>
      </c>
      <c r="E43" s="65">
        <v>5368</v>
      </c>
      <c r="F43" s="85"/>
      <c r="G43" s="85"/>
      <c r="H43" s="85"/>
      <c r="J43" s="65">
        <v>5776.8623046875</v>
      </c>
      <c r="L43" s="65">
        <f t="shared" si="5"/>
        <v>11144.8623046875</v>
      </c>
    </row>
    <row r="44" spans="1:12" s="65" customFormat="1">
      <c r="A44" s="64" t="s">
        <v>282</v>
      </c>
      <c r="F44" s="85"/>
      <c r="G44" s="85"/>
      <c r="H44" s="85"/>
      <c r="J44" s="65">
        <v>987.92401123046875</v>
      </c>
      <c r="L44" s="65">
        <f t="shared" si="5"/>
        <v>987.92401123046875</v>
      </c>
    </row>
    <row r="45" spans="1:12" s="65" customFormat="1">
      <c r="A45" s="64" t="s">
        <v>283</v>
      </c>
      <c r="D45" s="65">
        <v>28164.861128777266</v>
      </c>
      <c r="E45" s="65">
        <v>5608.0840148925781</v>
      </c>
      <c r="F45" s="85"/>
      <c r="G45" s="85"/>
      <c r="H45" s="85"/>
      <c r="J45" s="65">
        <v>324.99807739257812</v>
      </c>
      <c r="L45" s="65">
        <f t="shared" si="5"/>
        <v>34097.943221062422</v>
      </c>
    </row>
    <row r="46" spans="1:12" s="65" customFormat="1">
      <c r="A46" s="64" t="s">
        <v>284</v>
      </c>
      <c r="E46" s="65">
        <v>13</v>
      </c>
      <c r="F46" s="85"/>
      <c r="G46" s="85"/>
      <c r="H46" s="85"/>
      <c r="J46" s="65">
        <v>2722.04736328125</v>
      </c>
      <c r="L46" s="65">
        <f t="shared" si="5"/>
        <v>2735.04736328125</v>
      </c>
    </row>
    <row r="47" spans="1:12" s="65" customFormat="1">
      <c r="A47" s="64" t="s">
        <v>285</v>
      </c>
      <c r="B47" s="65">
        <v>273393.3125</v>
      </c>
      <c r="E47" s="65">
        <v>1236</v>
      </c>
      <c r="F47" s="85">
        <v>139701.828125</v>
      </c>
      <c r="G47" s="85">
        <v>4193.6201171875</v>
      </c>
      <c r="H47" s="85"/>
      <c r="J47" s="65">
        <v>117014.2578125</v>
      </c>
      <c r="L47" s="65">
        <f t="shared" si="5"/>
        <v>535539.0185546875</v>
      </c>
    </row>
    <row r="48" spans="1:12" s="65" customFormat="1">
      <c r="A48" s="64" t="s">
        <v>242</v>
      </c>
      <c r="B48" s="110"/>
    </row>
    <row r="49" spans="1:12" s="65" customFormat="1">
      <c r="A49" s="78" t="s">
        <v>286</v>
      </c>
      <c r="B49" s="65">
        <f>SUM(B50:B56)</f>
        <v>2035.47607421875</v>
      </c>
      <c r="C49" s="65">
        <f t="shared" ref="C49:L49" si="6">SUM(C50:C56)</f>
        <v>0</v>
      </c>
      <c r="D49" s="65">
        <f t="shared" si="6"/>
        <v>899684.17995902151</v>
      </c>
      <c r="E49" s="65">
        <f t="shared" si="6"/>
        <v>0</v>
      </c>
      <c r="F49" s="65">
        <f t="shared" si="6"/>
        <v>0</v>
      </c>
      <c r="G49" s="65">
        <f t="shared" si="6"/>
        <v>0</v>
      </c>
      <c r="H49" s="65">
        <f t="shared" si="6"/>
        <v>0</v>
      </c>
      <c r="I49" s="65">
        <f t="shared" si="6"/>
        <v>0</v>
      </c>
      <c r="J49" s="65">
        <f t="shared" si="6"/>
        <v>13164.897453308105</v>
      </c>
      <c r="K49" s="65">
        <f t="shared" si="6"/>
        <v>0</v>
      </c>
      <c r="L49" s="65">
        <f t="shared" si="6"/>
        <v>914884.55348654836</v>
      </c>
    </row>
    <row r="50" spans="1:12" s="65" customFormat="1">
      <c r="A50" s="64" t="s">
        <v>287</v>
      </c>
      <c r="D50" s="65">
        <v>36117.594696044922</v>
      </c>
      <c r="F50" s="85"/>
      <c r="G50" s="85"/>
      <c r="H50" s="85"/>
      <c r="L50" s="65">
        <f t="shared" ref="L50:L56" si="7">SUM(B50:K50)</f>
        <v>36117.594696044922</v>
      </c>
    </row>
    <row r="51" spans="1:12" s="65" customFormat="1">
      <c r="A51" s="64" t="s">
        <v>288</v>
      </c>
      <c r="D51" s="65">
        <v>47558.536987304688</v>
      </c>
      <c r="F51" s="85"/>
      <c r="G51" s="85"/>
      <c r="H51" s="85"/>
      <c r="J51" s="65">
        <v>230.32078552246094</v>
      </c>
      <c r="L51" s="65">
        <f t="shared" si="7"/>
        <v>47788.857772827148</v>
      </c>
    </row>
    <row r="52" spans="1:12" s="65" customFormat="1">
      <c r="A52" s="64" t="s">
        <v>289</v>
      </c>
      <c r="D52" s="65">
        <v>711363.61100251973</v>
      </c>
      <c r="F52" s="85"/>
      <c r="G52" s="85"/>
      <c r="H52" s="85"/>
      <c r="J52" s="65">
        <v>86.493598937988281</v>
      </c>
      <c r="L52" s="65">
        <f t="shared" si="7"/>
        <v>711450.10460145772</v>
      </c>
    </row>
    <row r="53" spans="1:12" s="65" customFormat="1">
      <c r="A53" s="64" t="s">
        <v>290</v>
      </c>
      <c r="B53" s="65">
        <v>2035.47607421875</v>
      </c>
      <c r="D53" s="65">
        <v>1787.5703297927976</v>
      </c>
      <c r="F53" s="85"/>
      <c r="G53" s="85"/>
      <c r="H53" s="85"/>
      <c r="J53" s="65">
        <v>10442.3076171875</v>
      </c>
      <c r="L53" s="65">
        <f t="shared" si="7"/>
        <v>14265.354021199048</v>
      </c>
    </row>
    <row r="54" spans="1:12" s="65" customFormat="1">
      <c r="A54" s="64" t="s">
        <v>291</v>
      </c>
      <c r="F54" s="85"/>
      <c r="G54" s="85"/>
      <c r="H54" s="85"/>
      <c r="J54" s="65">
        <v>355.15798950195312</v>
      </c>
      <c r="L54" s="65">
        <f t="shared" si="7"/>
        <v>355.15798950195312</v>
      </c>
    </row>
    <row r="55" spans="1:12" s="65" customFormat="1">
      <c r="A55" s="64" t="s">
        <v>292</v>
      </c>
      <c r="D55" s="65">
        <v>102856.86694335937</v>
      </c>
      <c r="F55" s="85"/>
      <c r="G55" s="85"/>
      <c r="H55" s="85"/>
      <c r="J55" s="65">
        <v>195.01919555664062</v>
      </c>
      <c r="L55" s="65">
        <f t="shared" si="7"/>
        <v>103051.88613891602</v>
      </c>
    </row>
    <row r="56" spans="1:12" s="65" customFormat="1">
      <c r="A56" s="64" t="s">
        <v>293</v>
      </c>
      <c r="J56" s="65">
        <v>1855.5982666015625</v>
      </c>
      <c r="L56" s="65">
        <f t="shared" si="7"/>
        <v>1855.5982666015625</v>
      </c>
    </row>
    <row r="57" spans="1:12" s="65" customFormat="1">
      <c r="A57" s="64" t="s">
        <v>242</v>
      </c>
      <c r="B57" s="110"/>
    </row>
    <row r="58" spans="1:12" s="65" customFormat="1">
      <c r="A58" s="78" t="s">
        <v>294</v>
      </c>
      <c r="B58" s="65">
        <f>SUM(B59:B62)</f>
        <v>315860.84350585937</v>
      </c>
      <c r="C58" s="65">
        <f t="shared" ref="C58:L58" si="8">SUM(C59:C62)</f>
        <v>0</v>
      </c>
      <c r="D58" s="65">
        <f t="shared" si="8"/>
        <v>230030.12169546963</v>
      </c>
      <c r="E58" s="65">
        <f t="shared" si="8"/>
        <v>8123.8349609375</v>
      </c>
      <c r="F58" s="65">
        <f t="shared" si="8"/>
        <v>0</v>
      </c>
      <c r="G58" s="65">
        <f t="shared" si="8"/>
        <v>0</v>
      </c>
      <c r="H58" s="65">
        <f t="shared" si="8"/>
        <v>3754916.0207977295</v>
      </c>
      <c r="I58" s="65">
        <f t="shared" si="8"/>
        <v>190400</v>
      </c>
      <c r="J58" s="65">
        <f t="shared" si="8"/>
        <v>336229.947265625</v>
      </c>
      <c r="K58" s="65">
        <f t="shared" si="8"/>
        <v>0</v>
      </c>
      <c r="L58" s="65">
        <f t="shared" si="8"/>
        <v>4835560.7682256214</v>
      </c>
    </row>
    <row r="59" spans="1:12" s="65" customFormat="1">
      <c r="A59" s="64" t="s">
        <v>295</v>
      </c>
      <c r="B59" s="65">
        <v>679.4010009765625</v>
      </c>
      <c r="D59" s="65">
        <v>47417.584970103722</v>
      </c>
      <c r="F59" s="85"/>
      <c r="G59" s="85"/>
      <c r="H59" s="85">
        <v>116.02079772949219</v>
      </c>
      <c r="J59" s="65">
        <v>21029.392578125</v>
      </c>
      <c r="L59" s="65">
        <f t="shared" ref="L59:L67" si="9">SUM(B59:K59)</f>
        <v>69242.399346934777</v>
      </c>
    </row>
    <row r="60" spans="1:12" s="65" customFormat="1">
      <c r="A60" s="64" t="s">
        <v>296</v>
      </c>
      <c r="B60" s="65">
        <v>102450.90368652344</v>
      </c>
      <c r="D60" s="65">
        <v>46846.606328336871</v>
      </c>
      <c r="E60" s="65">
        <v>31</v>
      </c>
      <c r="F60" s="85"/>
      <c r="G60" s="85"/>
      <c r="H60" s="85"/>
      <c r="J60" s="65">
        <v>103798.0625</v>
      </c>
      <c r="L60" s="65">
        <f t="shared" si="9"/>
        <v>253126.57251486031</v>
      </c>
    </row>
    <row r="61" spans="1:12" s="65" customFormat="1">
      <c r="A61" s="64" t="s">
        <v>297</v>
      </c>
      <c r="B61" s="65">
        <v>204901.80737304687</v>
      </c>
      <c r="D61" s="65">
        <v>28896.406959529035</v>
      </c>
      <c r="F61" s="85"/>
      <c r="G61" s="85"/>
      <c r="H61" s="85">
        <v>3754800</v>
      </c>
      <c r="I61" s="65">
        <v>190400</v>
      </c>
      <c r="J61" s="65">
        <v>142815.296875</v>
      </c>
      <c r="L61" s="65">
        <f t="shared" si="9"/>
        <v>4321813.5112075759</v>
      </c>
    </row>
    <row r="62" spans="1:12" s="65" customFormat="1">
      <c r="A62" s="64" t="s">
        <v>298</v>
      </c>
      <c r="B62" s="65">
        <v>7828.7314453125</v>
      </c>
      <c r="D62" s="65">
        <v>106869.5234375</v>
      </c>
      <c r="E62" s="65">
        <v>8092.8349609375</v>
      </c>
      <c r="F62" s="85"/>
      <c r="G62" s="85"/>
      <c r="H62" s="85"/>
      <c r="J62" s="65">
        <v>68587.1953125</v>
      </c>
      <c r="L62" s="65">
        <f t="shared" si="9"/>
        <v>191378.28515625</v>
      </c>
    </row>
    <row r="63" spans="1:12" s="65" customFormat="1">
      <c r="A63" s="64" t="s">
        <v>242</v>
      </c>
      <c r="B63" s="110"/>
      <c r="F63" s="85"/>
      <c r="G63" s="85"/>
      <c r="H63" s="85"/>
      <c r="L63" s="65">
        <f t="shared" si="9"/>
        <v>0</v>
      </c>
    </row>
    <row r="64" spans="1:12" s="65" customFormat="1">
      <c r="A64" s="78" t="s">
        <v>299</v>
      </c>
      <c r="F64" s="85"/>
      <c r="G64" s="85"/>
      <c r="H64" s="85"/>
      <c r="L64" s="65">
        <f t="shared" si="9"/>
        <v>0</v>
      </c>
    </row>
    <row r="65" spans="1:12" s="65" customFormat="1">
      <c r="A65" s="64" t="s">
        <v>300</v>
      </c>
      <c r="D65" s="65">
        <v>20838.75146484375</v>
      </c>
      <c r="F65" s="85"/>
      <c r="G65" s="85"/>
      <c r="H65" s="85"/>
      <c r="L65" s="65">
        <f t="shared" si="9"/>
        <v>20838.75146484375</v>
      </c>
    </row>
    <row r="66" spans="1:12" s="65" customFormat="1">
      <c r="A66" s="64" t="s">
        <v>301</v>
      </c>
      <c r="F66" s="85"/>
      <c r="G66" s="85"/>
      <c r="H66" s="85"/>
      <c r="L66" s="65">
        <f t="shared" si="9"/>
        <v>0</v>
      </c>
    </row>
    <row r="67" spans="1:12" s="65" customFormat="1">
      <c r="A67" s="64" t="s">
        <v>330</v>
      </c>
      <c r="F67" s="85"/>
      <c r="G67" s="85"/>
      <c r="H67" s="85"/>
      <c r="L67" s="65">
        <f t="shared" si="9"/>
        <v>0</v>
      </c>
    </row>
    <row r="68" spans="1:12" s="110" customFormat="1">
      <c r="A68" s="64" t="s">
        <v>242</v>
      </c>
      <c r="B68" s="65"/>
      <c r="C68" s="65"/>
      <c r="D68" s="65"/>
      <c r="E68" s="65"/>
      <c r="F68" s="65"/>
      <c r="G68" s="65"/>
      <c r="H68" s="65"/>
      <c r="I68" s="65"/>
      <c r="J68" s="65"/>
      <c r="K68" s="65"/>
      <c r="L68" s="65"/>
    </row>
    <row r="69" spans="1:12" s="65" customFormat="1">
      <c r="A69" s="64" t="s">
        <v>242</v>
      </c>
      <c r="F69" s="85"/>
      <c r="G69" s="85"/>
      <c r="H69" s="85"/>
    </row>
    <row r="70" spans="1:12" s="65" customFormat="1">
      <c r="A70" s="78" t="s">
        <v>304</v>
      </c>
      <c r="B70" s="120">
        <f>SUM(B71:B74)</f>
        <v>215940.00157242711</v>
      </c>
      <c r="C70" s="120">
        <f t="shared" ref="C70:L70" si="10">SUM(C71:C74)</f>
        <v>0</v>
      </c>
      <c r="D70" s="120">
        <f t="shared" si="10"/>
        <v>0</v>
      </c>
      <c r="E70" s="120">
        <f t="shared" si="10"/>
        <v>0</v>
      </c>
      <c r="F70" s="120">
        <f t="shared" si="10"/>
        <v>12805.999442208777</v>
      </c>
      <c r="G70" s="120">
        <f t="shared" si="10"/>
        <v>4193.6199069747254</v>
      </c>
      <c r="H70" s="120">
        <f t="shared" si="10"/>
        <v>564.22798991451816</v>
      </c>
      <c r="I70" s="120">
        <f t="shared" si="10"/>
        <v>407.96200519508102</v>
      </c>
      <c r="J70" s="120">
        <f t="shared" si="10"/>
        <v>240.3708566843838</v>
      </c>
      <c r="K70" s="120">
        <f t="shared" si="10"/>
        <v>0</v>
      </c>
      <c r="L70" s="120">
        <f t="shared" si="10"/>
        <v>234152.18177340459</v>
      </c>
    </row>
    <row r="71" spans="1:12" s="65" customFormat="1">
      <c r="A71" s="64" t="s">
        <v>305</v>
      </c>
      <c r="B71" s="120">
        <v>215940.00157242711</v>
      </c>
      <c r="C71" s="120"/>
      <c r="D71" s="120"/>
      <c r="E71" s="120"/>
      <c r="F71" s="120">
        <v>12805.999442208777</v>
      </c>
      <c r="G71" s="120">
        <v>4015.9999207366745</v>
      </c>
      <c r="H71" s="120">
        <v>564.22798991451816</v>
      </c>
      <c r="I71" s="120"/>
      <c r="J71" s="85">
        <v>233.32623121834402</v>
      </c>
      <c r="K71" s="120"/>
      <c r="L71" s="120">
        <f>SUM(B71:K71)</f>
        <v>233559.55515650543</v>
      </c>
    </row>
    <row r="72" spans="1:12" s="65" customFormat="1">
      <c r="A72" s="64" t="s">
        <v>306</v>
      </c>
      <c r="B72" s="120"/>
      <c r="C72" s="120"/>
      <c r="D72" s="120"/>
      <c r="E72" s="120"/>
      <c r="F72" s="120"/>
      <c r="G72" s="120">
        <v>177.61998623805073</v>
      </c>
      <c r="H72" s="120"/>
      <c r="I72" s="120"/>
      <c r="J72" s="85">
        <v>6.8406444623825822</v>
      </c>
      <c r="K72" s="120"/>
      <c r="L72" s="120">
        <f>SUM(B72:K72)</f>
        <v>184.46063070043331</v>
      </c>
    </row>
    <row r="73" spans="1:12" s="65" customFormat="1">
      <c r="A73" s="64" t="s">
        <v>307</v>
      </c>
      <c r="B73" s="120"/>
      <c r="C73" s="120"/>
      <c r="D73" s="120"/>
      <c r="E73" s="120"/>
      <c r="F73" s="120"/>
      <c r="G73" s="120"/>
      <c r="H73" s="120"/>
      <c r="I73" s="120"/>
      <c r="J73" s="85"/>
      <c r="K73" s="85"/>
      <c r="L73" s="120">
        <f>SUM(B73:K73)</f>
        <v>0</v>
      </c>
    </row>
    <row r="74" spans="1:12" s="65" customFormat="1">
      <c r="A74" s="64" t="s">
        <v>308</v>
      </c>
      <c r="B74" s="120"/>
      <c r="C74" s="120"/>
      <c r="D74" s="120"/>
      <c r="E74" s="120"/>
      <c r="F74" s="120"/>
      <c r="G74" s="120"/>
      <c r="H74" s="120"/>
      <c r="I74" s="120">
        <v>407.96200519508102</v>
      </c>
      <c r="J74" s="85">
        <v>0.20398100365717867</v>
      </c>
      <c r="K74" s="120"/>
      <c r="L74" s="120">
        <f>SUM(B74:K74)</f>
        <v>408.16598619873821</v>
      </c>
    </row>
    <row r="75" spans="1:12" s="65" customFormat="1">
      <c r="A75" s="64" t="s">
        <v>242</v>
      </c>
      <c r="B75" s="110"/>
    </row>
    <row r="76" spans="1:12" s="65" customFormat="1">
      <c r="A76" s="78" t="s">
        <v>309</v>
      </c>
      <c r="K76" s="85"/>
    </row>
    <row r="77" spans="1:12" s="65" customFormat="1">
      <c r="A77" s="64" t="s">
        <v>310</v>
      </c>
      <c r="K77" s="85"/>
    </row>
    <row r="78" spans="1:12" s="65" customFormat="1">
      <c r="A78" s="64" t="s">
        <v>311</v>
      </c>
      <c r="K78" s="85"/>
    </row>
    <row r="79" spans="1:12" s="65" customFormat="1">
      <c r="A79" s="64" t="s">
        <v>312</v>
      </c>
      <c r="K79" s="85"/>
    </row>
    <row r="80" spans="1:12" s="65" customFormat="1">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c r="A81" s="90"/>
    </row>
    <row r="82" spans="1:1" s="65" customFormat="1">
      <c r="A82" s="90"/>
    </row>
    <row r="83" spans="1:1" s="65" customFormat="1">
      <c r="A83" s="90"/>
    </row>
    <row r="84" spans="1:1" s="65" customFormat="1">
      <c r="A84" s="90"/>
    </row>
    <row r="85" spans="1:1" s="65" customFormat="1">
      <c r="A85" s="90"/>
    </row>
    <row r="86" spans="1:1" s="65" customFormat="1" hidden="1">
      <c r="A86" s="90"/>
    </row>
    <row r="87" spans="1:1" s="65" customFormat="1" hidden="1">
      <c r="A87" s="90"/>
    </row>
    <row r="88" spans="1:1" s="65" customFormat="1" hidden="1">
      <c r="A88" s="90"/>
    </row>
    <row r="89" spans="1:1" s="65" customFormat="1" hidden="1">
      <c r="A89" s="90"/>
    </row>
    <row r="90" spans="1:1" s="65" customFormat="1" hidden="1">
      <c r="A90" s="90"/>
    </row>
    <row r="91" spans="1:1" s="65" customFormat="1" hidden="1">
      <c r="A91" s="90"/>
    </row>
    <row r="92" spans="1:1" s="65" customFormat="1" hidden="1">
      <c r="A92" s="90"/>
    </row>
    <row r="93" spans="1:1" s="65" customFormat="1" hidden="1">
      <c r="A93" s="90"/>
    </row>
    <row r="94" spans="1:1" s="65" customFormat="1" hidden="1">
      <c r="A94" s="90"/>
    </row>
    <row r="95" spans="1:1" s="65" customFormat="1" hidden="1">
      <c r="A95" s="90"/>
    </row>
    <row r="96" spans="1:1" s="65" customFormat="1" hidden="1">
      <c r="A96" s="90"/>
    </row>
    <row r="97" spans="1:1" s="65" customFormat="1" hidden="1">
      <c r="A97" s="90"/>
    </row>
    <row r="98" spans="1:1" s="65" customFormat="1" hidden="1">
      <c r="A98" s="90"/>
    </row>
    <row r="99" spans="1:1" s="65" customFormat="1" hidden="1">
      <c r="A99" s="90"/>
    </row>
    <row r="100" spans="1:1" s="65" customFormat="1" hidden="1">
      <c r="A100" s="90"/>
    </row>
    <row r="101" spans="1:1" s="65" customFormat="1" hidden="1">
      <c r="A101" s="90"/>
    </row>
    <row r="102" spans="1:1" s="65" customFormat="1" hidden="1">
      <c r="A102" s="90"/>
    </row>
    <row r="103" spans="1:1" s="65" customFormat="1" hidden="1">
      <c r="A103" s="90"/>
    </row>
    <row r="104" spans="1:1" s="65" customFormat="1" hidden="1">
      <c r="A104" s="90"/>
    </row>
    <row r="105" spans="1:1" s="65" customFormat="1" hidden="1">
      <c r="A105" s="90"/>
    </row>
    <row r="106" spans="1:1" s="110" customFormat="1" hidden="1">
      <c r="A106" s="90"/>
    </row>
    <row r="107" spans="1:1" s="110" customFormat="1" hidden="1">
      <c r="A107" s="90"/>
    </row>
    <row r="108" spans="1:1" s="110" customFormat="1" hidden="1">
      <c r="A108" s="90"/>
    </row>
    <row r="109" spans="1:1" s="110" customFormat="1" hidden="1">
      <c r="A109" s="90"/>
    </row>
    <row r="110" spans="1:1" s="110" customFormat="1" hidden="1">
      <c r="A110" s="90"/>
    </row>
    <row r="111" spans="1:1" s="110" customFormat="1" hidden="1">
      <c r="A111" s="90"/>
    </row>
    <row r="112" spans="1:1" s="110" customFormat="1" hidden="1">
      <c r="A112" s="90"/>
    </row>
    <row r="113" spans="1:1" s="110" customFormat="1" hidden="1">
      <c r="A113" s="90"/>
    </row>
    <row r="114" spans="1:1" s="110" customFormat="1" hidden="1">
      <c r="A114" s="90"/>
    </row>
    <row r="115" spans="1:1" s="110" customFormat="1" hidden="1">
      <c r="A115" s="90"/>
    </row>
    <row r="116" spans="1:1" s="110" customFormat="1" hidden="1">
      <c r="A116" s="90"/>
    </row>
    <row r="117" spans="1:1" s="110" customFormat="1" hidden="1">
      <c r="A117" s="90"/>
    </row>
    <row r="118" spans="1:1" s="110" customFormat="1" hidden="1">
      <c r="A118" s="90"/>
    </row>
    <row r="119" spans="1:1" s="110" customFormat="1" hidden="1">
      <c r="A119" s="90"/>
    </row>
    <row r="120" spans="1:1" s="110" customFormat="1" hidden="1">
      <c r="A120" s="90"/>
    </row>
    <row r="121" spans="1:1" s="110" customFormat="1" hidden="1">
      <c r="A121" s="90"/>
    </row>
    <row r="122" spans="1:1" s="110" customFormat="1" hidden="1">
      <c r="A122" s="90"/>
    </row>
    <row r="123" spans="1:1" s="110" customFormat="1" hidden="1">
      <c r="A123" s="90"/>
    </row>
    <row r="124" spans="1:1" s="110" customFormat="1" hidden="1">
      <c r="A124" s="90"/>
    </row>
    <row r="125" spans="1:1" s="110" customFormat="1" hidden="1">
      <c r="A125" s="90"/>
    </row>
    <row r="126" spans="1:1" s="110" customFormat="1" hidden="1">
      <c r="A126" s="90"/>
    </row>
    <row r="127" spans="1:1" s="110" customFormat="1" hidden="1">
      <c r="A127" s="90"/>
    </row>
    <row r="128" spans="1:1" s="110" customFormat="1" hidden="1">
      <c r="A128" s="90"/>
    </row>
    <row r="129" spans="1:1" s="110" customFormat="1" hidden="1">
      <c r="A129" s="90"/>
    </row>
    <row r="130" spans="1:1" s="110" customFormat="1" hidden="1">
      <c r="A130" s="90"/>
    </row>
    <row r="131" spans="1:1" s="110" customFormat="1" hidden="1">
      <c r="A131" s="90"/>
    </row>
    <row r="132" spans="1:1" s="110" customFormat="1" hidden="1">
      <c r="A132" s="90"/>
    </row>
    <row r="133" spans="1:1" s="110" customFormat="1" hidden="1">
      <c r="A133" s="90"/>
    </row>
    <row r="134" spans="1:1" s="110" customFormat="1" hidden="1">
      <c r="A134" s="90"/>
    </row>
    <row r="135" spans="1:1" s="110" customFormat="1" hidden="1">
      <c r="A135" s="90"/>
    </row>
    <row r="136" spans="1:1" s="110" customFormat="1" hidden="1">
      <c r="A136" s="90"/>
    </row>
    <row r="137" spans="1:1" s="110" customFormat="1" hidden="1">
      <c r="A137" s="90"/>
    </row>
    <row r="138" spans="1:1" s="110" customFormat="1" hidden="1">
      <c r="A138" s="90"/>
    </row>
    <row r="139" spans="1:1" s="110" customFormat="1" hidden="1">
      <c r="A139" s="90"/>
    </row>
    <row r="140" spans="1:1" s="110" customFormat="1" hidden="1">
      <c r="A140" s="90"/>
    </row>
    <row r="141" spans="1:1" s="110" customFormat="1" hidden="1">
      <c r="A141" s="90"/>
    </row>
    <row r="142" spans="1:1" s="110" customFormat="1" hidden="1">
      <c r="A142" s="90"/>
    </row>
    <row r="143" spans="1:1" s="110" customFormat="1" hidden="1">
      <c r="A143" s="90"/>
    </row>
    <row r="144" spans="1:1" s="110" customFormat="1" hidden="1">
      <c r="A144" s="90"/>
    </row>
    <row r="145" spans="1:1" s="110" customFormat="1" hidden="1">
      <c r="A145" s="90"/>
    </row>
    <row r="146" spans="1:1" s="110" customFormat="1" hidden="1">
      <c r="A146" s="90"/>
    </row>
    <row r="147" spans="1:1" s="110" customFormat="1" hidden="1">
      <c r="A147" s="90"/>
    </row>
    <row r="148" spans="1:1" s="110" customFormat="1" hidden="1">
      <c r="A148" s="90"/>
    </row>
    <row r="149" spans="1:1" s="110" customFormat="1" hidden="1">
      <c r="A149" s="90"/>
    </row>
    <row r="150" spans="1:1" s="110" customFormat="1" hidden="1">
      <c r="A150" s="90"/>
    </row>
    <row r="151" spans="1:1" s="110" customFormat="1" hidden="1">
      <c r="A151" s="90"/>
    </row>
    <row r="152" spans="1:1" s="110" customFormat="1" hidden="1">
      <c r="A152" s="90"/>
    </row>
    <row r="153" spans="1:1" s="110" customFormat="1" hidden="1">
      <c r="A153" s="90"/>
    </row>
    <row r="154" spans="1:1" s="110" customFormat="1" hidden="1">
      <c r="A154" s="90"/>
    </row>
    <row r="155" spans="1:1" s="110" customFormat="1" hidden="1">
      <c r="A155" s="90"/>
    </row>
    <row r="156" spans="1:1" s="110" customFormat="1" hidden="1">
      <c r="A156" s="90"/>
    </row>
    <row r="157" spans="1:1" s="110" customFormat="1" hidden="1">
      <c r="A157" s="90"/>
    </row>
    <row r="158" spans="1:1" s="110" customFormat="1" hidden="1">
      <c r="A158" s="90"/>
    </row>
    <row r="159" spans="1:1" s="110" customFormat="1" hidden="1">
      <c r="A159" s="90"/>
    </row>
    <row r="160" spans="1:1" s="110" customFormat="1" hidden="1">
      <c r="A160" s="90"/>
    </row>
    <row r="161" spans="1:1" s="110" customFormat="1" hidden="1">
      <c r="A161" s="90"/>
    </row>
    <row r="162" spans="1:1" s="110" customFormat="1" hidden="1">
      <c r="A162" s="90"/>
    </row>
    <row r="163" spans="1:1" s="110" customFormat="1" hidden="1">
      <c r="A163" s="90"/>
    </row>
    <row r="164" spans="1:1" s="110" customFormat="1" hidden="1">
      <c r="A164" s="90"/>
    </row>
    <row r="165" spans="1:1" s="110" customFormat="1" hidden="1">
      <c r="A165" s="90"/>
    </row>
    <row r="166" spans="1:1" s="110" customFormat="1" hidden="1">
      <c r="A166" s="90"/>
    </row>
    <row r="167" spans="1:1" s="110" customFormat="1" hidden="1">
      <c r="A167" s="90"/>
    </row>
    <row r="168" spans="1:1" s="110" customFormat="1" hidden="1">
      <c r="A168" s="90"/>
    </row>
    <row r="169" spans="1:1" s="110" customFormat="1" hidden="1">
      <c r="A169" s="90"/>
    </row>
    <row r="170" spans="1:1" s="110" customFormat="1" hidden="1">
      <c r="A170" s="90"/>
    </row>
    <row r="171" spans="1:1" s="110" customFormat="1" hidden="1">
      <c r="A171" s="90"/>
    </row>
    <row r="172" spans="1:1" s="110" customFormat="1" hidden="1">
      <c r="A172" s="90"/>
    </row>
    <row r="173" spans="1:1" s="110" customFormat="1" hidden="1">
      <c r="A173" s="90"/>
    </row>
    <row r="174" spans="1:1" s="110" customFormat="1" hidden="1">
      <c r="A174" s="90"/>
    </row>
    <row r="175" spans="1:1" s="110" customFormat="1" hidden="1">
      <c r="A175" s="90"/>
    </row>
    <row r="176" spans="1:1" s="110" customFormat="1" hidden="1">
      <c r="A176" s="90"/>
    </row>
    <row r="177" spans="1:1" s="110" customFormat="1" hidden="1">
      <c r="A177" s="90"/>
    </row>
    <row r="178" spans="1:1" s="110" customFormat="1" hidden="1">
      <c r="A178" s="90"/>
    </row>
    <row r="179" spans="1:1" s="110" customFormat="1" hidden="1">
      <c r="A179" s="90"/>
    </row>
    <row r="180" spans="1:1" s="110" customFormat="1" hidden="1">
      <c r="A180" s="90"/>
    </row>
    <row r="181" spans="1:1" s="110" customFormat="1" hidden="1">
      <c r="A181" s="90"/>
    </row>
    <row r="182" spans="1:1" s="110" customFormat="1" hidden="1">
      <c r="A182" s="90"/>
    </row>
    <row r="183" spans="1:1" s="110" customFormat="1" hidden="1">
      <c r="A183" s="90"/>
    </row>
    <row r="184" spans="1:1" s="110" customFormat="1" hidden="1">
      <c r="A184" s="90"/>
    </row>
    <row r="185" spans="1:1" s="110" customFormat="1" hidden="1">
      <c r="A185" s="90"/>
    </row>
    <row r="186" spans="1:1" s="110" customFormat="1" hidden="1">
      <c r="A186" s="90"/>
    </row>
    <row r="187" spans="1:1" s="110" customFormat="1" hidden="1">
      <c r="A187" s="90"/>
    </row>
    <row r="188" spans="1:1" s="110" customFormat="1" hidden="1">
      <c r="A188" s="90"/>
    </row>
    <row r="189" spans="1:1" s="110" customFormat="1" hidden="1">
      <c r="A189" s="90"/>
    </row>
    <row r="190" spans="1:1" s="110" customFormat="1" hidden="1">
      <c r="A190" s="90"/>
    </row>
    <row r="191" spans="1:1" s="110" customFormat="1" hidden="1">
      <c r="A191" s="90"/>
    </row>
    <row r="192" spans="1:1" s="110" customFormat="1" hidden="1">
      <c r="A192" s="90"/>
    </row>
    <row r="193" spans="1:1" s="110" customFormat="1" hidden="1">
      <c r="A193" s="90"/>
    </row>
    <row r="194" spans="1:1" s="110" customFormat="1" hidden="1">
      <c r="A194" s="90"/>
    </row>
    <row r="195" spans="1:1" s="110" customFormat="1" hidden="1">
      <c r="A195" s="90"/>
    </row>
    <row r="196" spans="1:1" s="110" customFormat="1" hidden="1">
      <c r="A196" s="90"/>
    </row>
    <row r="197" spans="1:1" s="110" customFormat="1" hidden="1">
      <c r="A197" s="90"/>
    </row>
    <row r="198" spans="1:1" s="110" customFormat="1" hidden="1">
      <c r="A198" s="90"/>
    </row>
    <row r="199" spans="1:1" s="110" customFormat="1" hidden="1">
      <c r="A199" s="90"/>
    </row>
    <row r="200" spans="1:1" s="110" customFormat="1" hidden="1">
      <c r="A200" s="90"/>
    </row>
    <row r="201" spans="1:1" s="110" customFormat="1" hidden="1">
      <c r="A201" s="90"/>
    </row>
    <row r="202" spans="1:1" s="110" customFormat="1" hidden="1">
      <c r="A202" s="90"/>
    </row>
    <row r="203" spans="1:1" s="110" customFormat="1" hidden="1">
      <c r="A203" s="90"/>
    </row>
    <row r="204" spans="1:1" s="110" customFormat="1" hidden="1">
      <c r="A204" s="90"/>
    </row>
    <row r="205" spans="1:1" s="110" customFormat="1" hidden="1">
      <c r="A205" s="90"/>
    </row>
    <row r="206" spans="1:1" s="110" customFormat="1" hidden="1">
      <c r="A206" s="90"/>
    </row>
    <row r="207" spans="1:1" s="110" customFormat="1" hidden="1">
      <c r="A207" s="90"/>
    </row>
    <row r="208" spans="1:1" s="110" customFormat="1" hidden="1">
      <c r="A208" s="90"/>
    </row>
    <row r="209" spans="1:1" s="110" customFormat="1" hidden="1">
      <c r="A209" s="90"/>
    </row>
    <row r="210" spans="1:1" s="110" customFormat="1" hidden="1">
      <c r="A210" s="90"/>
    </row>
    <row r="211" spans="1:1" s="110" customFormat="1" hidden="1">
      <c r="A211" s="90"/>
    </row>
    <row r="212" spans="1:1" s="110" customFormat="1" hidden="1">
      <c r="A212" s="90"/>
    </row>
    <row r="213" spans="1:1" s="110" customFormat="1" hidden="1">
      <c r="A213" s="90"/>
    </row>
    <row r="214" spans="1:1" s="110" customFormat="1" hidden="1">
      <c r="A214" s="90"/>
    </row>
    <row r="215" spans="1:1" s="110" customFormat="1" hidden="1">
      <c r="A215" s="90"/>
    </row>
    <row r="216" spans="1:1" s="110" customFormat="1" hidden="1">
      <c r="A216" s="90"/>
    </row>
    <row r="217" spans="1:1" s="110" customFormat="1" hidden="1">
      <c r="A217" s="90"/>
    </row>
    <row r="218" spans="1:1" s="110" customFormat="1" hidden="1">
      <c r="A218" s="90"/>
    </row>
    <row r="219" spans="1:1" s="110" customFormat="1" hidden="1">
      <c r="A219" s="90"/>
    </row>
    <row r="220" spans="1:1" s="110" customFormat="1" hidden="1">
      <c r="A220" s="90"/>
    </row>
    <row r="221" spans="1:1" s="110" customFormat="1" hidden="1">
      <c r="A221" s="90"/>
    </row>
    <row r="222" spans="1:1" s="110" customFormat="1" hidden="1">
      <c r="A222" s="90"/>
    </row>
    <row r="223" spans="1:1" s="110" customFormat="1" hidden="1">
      <c r="A223" s="90"/>
    </row>
    <row r="224" spans="1:1" s="110" customFormat="1" hidden="1">
      <c r="A224" s="90"/>
    </row>
    <row r="225" spans="1:1" s="110" customFormat="1" hidden="1">
      <c r="A225" s="90"/>
    </row>
    <row r="226" spans="1:1" s="110" customFormat="1" hidden="1">
      <c r="A226" s="90"/>
    </row>
    <row r="227" spans="1:1" s="110" customFormat="1" hidden="1">
      <c r="A227" s="90"/>
    </row>
    <row r="228" spans="1:1" s="110" customFormat="1" hidden="1">
      <c r="A228" s="90"/>
    </row>
    <row r="229" spans="1:1" s="110" customFormat="1" hidden="1">
      <c r="A229" s="90"/>
    </row>
    <row r="230" spans="1:1" s="110" customFormat="1" hidden="1">
      <c r="A230" s="90"/>
    </row>
    <row r="231" spans="1:1" s="110" customFormat="1" hidden="1">
      <c r="A231" s="90"/>
    </row>
    <row r="232" spans="1:1" s="110" customFormat="1" hidden="1">
      <c r="A232" s="90"/>
    </row>
    <row r="233" spans="1:1" s="110" customFormat="1" hidden="1">
      <c r="A233" s="90"/>
    </row>
    <row r="234" spans="1:1" s="110" customFormat="1" hidden="1">
      <c r="A234" s="90"/>
    </row>
    <row r="235" spans="1:1" s="110" customFormat="1" hidden="1">
      <c r="A235" s="90"/>
    </row>
    <row r="236" spans="1:1" s="110" customFormat="1" hidden="1">
      <c r="A236" s="90"/>
    </row>
    <row r="237" spans="1:1" s="110" customFormat="1" hidden="1">
      <c r="A237" s="90"/>
    </row>
    <row r="238" spans="1:1" s="110" customFormat="1" hidden="1">
      <c r="A238" s="90"/>
    </row>
    <row r="239" spans="1:1" s="110" customFormat="1" hidden="1">
      <c r="A239" s="90"/>
    </row>
    <row r="240" spans="1:1" s="110" customFormat="1" hidden="1">
      <c r="A240" s="90"/>
    </row>
    <row r="241" spans="1:1" s="110" customFormat="1" hidden="1">
      <c r="A241" s="90"/>
    </row>
    <row r="242" spans="1:1" s="110" customFormat="1" hidden="1">
      <c r="A242" s="90"/>
    </row>
    <row r="243" spans="1:1" s="110" customFormat="1" hidden="1">
      <c r="A243" s="90"/>
    </row>
    <row r="244" spans="1:1" s="110" customFormat="1" hidden="1">
      <c r="A244" s="90"/>
    </row>
    <row r="245" spans="1:1" s="110" customFormat="1" hidden="1">
      <c r="A245" s="90"/>
    </row>
    <row r="246" spans="1:1" s="110" customFormat="1" hidden="1">
      <c r="A246" s="90"/>
    </row>
    <row r="247" spans="1:1" s="110" customFormat="1" hidden="1">
      <c r="A247" s="90"/>
    </row>
    <row r="248" spans="1:1" s="110" customFormat="1" hidden="1">
      <c r="A248" s="90"/>
    </row>
    <row r="249" spans="1:1" s="110" customFormat="1" hidden="1">
      <c r="A249" s="90"/>
    </row>
    <row r="250" spans="1:1" s="110" customFormat="1" hidden="1">
      <c r="A250" s="90"/>
    </row>
    <row r="251" spans="1:1" s="110" customFormat="1" hidden="1">
      <c r="A251" s="90"/>
    </row>
    <row r="252" spans="1:1" s="110" customFormat="1" hidden="1">
      <c r="A252" s="90"/>
    </row>
    <row r="253" spans="1:1" s="110" customFormat="1" hidden="1">
      <c r="A253" s="90"/>
    </row>
    <row r="254" spans="1:1" s="110" customFormat="1" hidden="1">
      <c r="A254" s="90"/>
    </row>
    <row r="255" spans="1:1" s="110" customFormat="1" hidden="1">
      <c r="A255" s="90"/>
    </row>
    <row r="256" spans="1:1" s="110" customFormat="1" hidden="1">
      <c r="A256" s="90"/>
    </row>
    <row r="257" spans="1:1" s="110" customFormat="1" hidden="1">
      <c r="A257" s="90"/>
    </row>
    <row r="258" spans="1:1" s="110" customFormat="1" hidden="1">
      <c r="A258" s="90"/>
    </row>
    <row r="259" spans="1:1" s="110" customFormat="1" hidden="1">
      <c r="A259" s="90"/>
    </row>
    <row r="260" spans="1:1" s="110" customFormat="1" hidden="1">
      <c r="A260" s="90"/>
    </row>
    <row r="261" spans="1:1" s="110" customFormat="1" hidden="1">
      <c r="A261" s="90"/>
    </row>
    <row r="262" spans="1:1" s="110" customFormat="1" hidden="1">
      <c r="A262" s="90"/>
    </row>
    <row r="263" spans="1:1" s="110" customFormat="1" hidden="1">
      <c r="A263" s="90"/>
    </row>
    <row r="264" spans="1:1" s="110" customFormat="1" hidden="1">
      <c r="A264" s="90"/>
    </row>
    <row r="265" spans="1:1" s="110" customFormat="1" hidden="1">
      <c r="A265" s="90"/>
    </row>
    <row r="266" spans="1:1" s="110" customFormat="1" hidden="1">
      <c r="A266" s="90"/>
    </row>
    <row r="267" spans="1:1" s="110" customFormat="1" hidden="1">
      <c r="A267" s="90"/>
    </row>
    <row r="268" spans="1:1" s="110" customFormat="1" hidden="1">
      <c r="A268" s="90"/>
    </row>
    <row r="269" spans="1:1" s="110" customFormat="1" hidden="1">
      <c r="A269" s="90"/>
    </row>
    <row r="270" spans="1:1" s="110" customFormat="1" hidden="1">
      <c r="A270" s="90"/>
    </row>
    <row r="271" spans="1:1" s="110" customFormat="1" hidden="1">
      <c r="A271" s="90"/>
    </row>
    <row r="272" spans="1:1" s="110" customFormat="1" hidden="1">
      <c r="A272" s="90"/>
    </row>
    <row r="273" spans="1:1" s="110" customFormat="1" hidden="1">
      <c r="A273" s="90"/>
    </row>
    <row r="274" spans="1:1" s="110" customFormat="1" hidden="1">
      <c r="A274" s="90"/>
    </row>
    <row r="275" spans="1:1" s="110" customFormat="1" hidden="1">
      <c r="A275" s="90"/>
    </row>
    <row r="276" spans="1:1" s="110" customFormat="1" hidden="1">
      <c r="A276" s="90"/>
    </row>
    <row r="277" spans="1:1" s="110" customFormat="1" hidden="1">
      <c r="A277" s="90"/>
    </row>
    <row r="278" spans="1:1" s="110" customFormat="1" hidden="1">
      <c r="A278" s="90"/>
    </row>
    <row r="279" spans="1:1" s="110" customFormat="1" hidden="1">
      <c r="A279" s="90"/>
    </row>
    <row r="280" spans="1:1" s="110" customFormat="1" hidden="1">
      <c r="A280" s="90"/>
    </row>
    <row r="281" spans="1:1" s="110" customFormat="1" hidden="1">
      <c r="A281" s="90"/>
    </row>
    <row r="282" spans="1:1" s="110" customFormat="1" hidden="1">
      <c r="A282" s="90"/>
    </row>
    <row r="283" spans="1:1" s="110" customFormat="1" hidden="1">
      <c r="A283" s="90"/>
    </row>
    <row r="284" spans="1:1" s="110" customFormat="1" hidden="1">
      <c r="A284" s="90"/>
    </row>
    <row r="285" spans="1:1" s="110" customFormat="1" hidden="1">
      <c r="A285" s="90"/>
    </row>
    <row r="286" spans="1:1" s="110" customFormat="1" hidden="1">
      <c r="A286" s="90"/>
    </row>
    <row r="287" spans="1:1" s="110" customFormat="1" hidden="1">
      <c r="A287" s="90"/>
    </row>
    <row r="288" spans="1:1" s="110" customFormat="1" hidden="1">
      <c r="A288" s="90"/>
    </row>
    <row r="289" spans="1:1" s="110" customFormat="1" hidden="1">
      <c r="A289" s="90"/>
    </row>
    <row r="290" spans="1:1" s="110" customFormat="1" hidden="1">
      <c r="A290" s="90"/>
    </row>
    <row r="291" spans="1:1" s="110" customFormat="1" hidden="1">
      <c r="A291" s="90"/>
    </row>
    <row r="292" spans="1:1" s="110" customFormat="1" hidden="1">
      <c r="A292" s="90"/>
    </row>
    <row r="293" spans="1:1" s="110" customFormat="1" hidden="1">
      <c r="A293" s="90"/>
    </row>
    <row r="294" spans="1:1" s="110" customFormat="1" hidden="1">
      <c r="A294" s="90"/>
    </row>
    <row r="295" spans="1:1" s="110" customFormat="1" hidden="1">
      <c r="A295" s="90"/>
    </row>
    <row r="296" spans="1:1" s="110" customFormat="1" hidden="1">
      <c r="A296" s="90"/>
    </row>
    <row r="297" spans="1:1" s="110" customFormat="1" hidden="1">
      <c r="A297" s="90"/>
    </row>
    <row r="298" spans="1:1" s="110" customFormat="1" hidden="1">
      <c r="A298" s="90"/>
    </row>
    <row r="299" spans="1:1" s="110" customFormat="1" hidden="1">
      <c r="A299" s="90"/>
    </row>
    <row r="300" spans="1:1" s="110" customFormat="1" hidden="1">
      <c r="A300" s="90"/>
    </row>
    <row r="301" spans="1:1" s="110" customFormat="1" hidden="1">
      <c r="A301" s="90"/>
    </row>
    <row r="302" spans="1:1" s="110" customFormat="1" hidden="1">
      <c r="A302" s="90"/>
    </row>
    <row r="303" spans="1:1" s="110" customFormat="1" hidden="1">
      <c r="A303" s="90"/>
    </row>
    <row r="304" spans="1:1" s="110" customFormat="1" hidden="1">
      <c r="A304" s="90"/>
    </row>
    <row r="305" spans="1:1" s="110" customFormat="1" hidden="1">
      <c r="A305" s="90"/>
    </row>
    <row r="306" spans="1:1" s="110" customFormat="1" hidden="1">
      <c r="A306" s="90"/>
    </row>
    <row r="307" spans="1:1" s="110" customFormat="1" hidden="1">
      <c r="A307" s="90"/>
    </row>
    <row r="308" spans="1:1" s="110" customFormat="1" hidden="1">
      <c r="A308" s="90"/>
    </row>
    <row r="309" spans="1:1" s="110" customFormat="1" hidden="1">
      <c r="A309" s="90"/>
    </row>
    <row r="310" spans="1:1" s="110" customFormat="1" hidden="1">
      <c r="A310" s="90"/>
    </row>
    <row r="311" spans="1:1" s="110" customFormat="1" hidden="1">
      <c r="A311" s="90"/>
    </row>
    <row r="312" spans="1:1" s="110" customFormat="1" hidden="1">
      <c r="A312" s="90"/>
    </row>
    <row r="313" spans="1:1" s="110" customFormat="1" hidden="1">
      <c r="A313" s="90"/>
    </row>
    <row r="314" spans="1:1" s="110" customFormat="1" hidden="1">
      <c r="A314" s="90"/>
    </row>
    <row r="315" spans="1:1" s="110" customFormat="1" hidden="1">
      <c r="A315" s="90"/>
    </row>
    <row r="316" spans="1:1" s="110" customFormat="1" hidden="1">
      <c r="A316" s="90"/>
    </row>
    <row r="317" spans="1:1" s="110" customFormat="1" hidden="1">
      <c r="A317" s="90"/>
    </row>
    <row r="318" spans="1:1" s="110" customFormat="1" hidden="1">
      <c r="A318" s="90"/>
    </row>
    <row r="319" spans="1:1" s="110" customFormat="1" hidden="1">
      <c r="A319" s="90"/>
    </row>
    <row r="320" spans="1:1" s="110" customFormat="1" hidden="1">
      <c r="A320" s="90"/>
    </row>
    <row r="321" spans="1:1" s="110" customFormat="1" hidden="1">
      <c r="A321" s="90"/>
    </row>
    <row r="322" spans="1:1" s="110" customFormat="1" hidden="1">
      <c r="A322" s="90"/>
    </row>
    <row r="323" spans="1:1" s="110" customFormat="1" hidden="1">
      <c r="A323" s="90"/>
    </row>
    <row r="324" spans="1:1" s="110" customFormat="1" hidden="1">
      <c r="A324" s="90"/>
    </row>
    <row r="325" spans="1:1" s="110" customFormat="1" hidden="1">
      <c r="A325" s="90"/>
    </row>
    <row r="326" spans="1:1" s="110" customFormat="1" hidden="1">
      <c r="A326" s="90"/>
    </row>
    <row r="327" spans="1:1" s="110" customFormat="1" hidden="1">
      <c r="A327" s="90"/>
    </row>
    <row r="328" spans="1:1" s="110" customFormat="1" hidden="1">
      <c r="A328" s="90"/>
    </row>
    <row r="329" spans="1:1" s="110" customFormat="1" hidden="1">
      <c r="A329" s="90"/>
    </row>
    <row r="330" spans="1:1" s="110" customFormat="1" hidden="1">
      <c r="A330" s="90"/>
    </row>
    <row r="331" spans="1:1" s="110" customFormat="1" hidden="1">
      <c r="A331" s="90"/>
    </row>
    <row r="332" spans="1:1" s="110" customFormat="1" hidden="1">
      <c r="A332" s="90"/>
    </row>
    <row r="333" spans="1:1" s="110" customFormat="1" hidden="1">
      <c r="A333" s="90"/>
    </row>
    <row r="334" spans="1:1" s="110" customFormat="1" hidden="1">
      <c r="A334" s="90"/>
    </row>
    <row r="335" spans="1:1" s="110" customFormat="1" hidden="1">
      <c r="A335" s="90"/>
    </row>
    <row r="336" spans="1:1" s="110" customFormat="1" hidden="1">
      <c r="A336" s="90"/>
    </row>
    <row r="337" spans="1:1" s="110" customFormat="1" hidden="1">
      <c r="A337" s="90"/>
    </row>
    <row r="338" spans="1:1" s="110" customFormat="1" hidden="1">
      <c r="A338" s="90"/>
    </row>
    <row r="339" spans="1:1" s="110" customFormat="1" hidden="1">
      <c r="A339" s="90"/>
    </row>
    <row r="340" spans="1:1" s="110" customFormat="1" hidden="1">
      <c r="A340" s="90"/>
    </row>
    <row r="341" spans="1:1" s="110" customFormat="1" hidden="1">
      <c r="A341" s="90"/>
    </row>
    <row r="342" spans="1:1" hidden="1"/>
    <row r="343" spans="1:1" hidden="1"/>
    <row r="344" spans="1:1" hidden="1"/>
    <row r="345" spans="1:1" hidden="1"/>
    <row r="346" spans="1:1" hidden="1"/>
    <row r="347" spans="1:1" hidden="1"/>
    <row r="348" spans="1:1" hidden="1"/>
    <row r="349" spans="1:1" hidden="1"/>
    <row r="350" spans="1:1" hidden="1"/>
    <row r="351" spans="1:1" hidden="1"/>
    <row r="352" spans="1:1"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dimension ref="A1:G26"/>
  <sheetViews>
    <sheetView workbookViewId="0">
      <selection activeCell="A40" sqref="A40"/>
    </sheetView>
  </sheetViews>
  <sheetFormatPr defaultRowHeight="12.75"/>
  <cols>
    <col min="1" max="1" width="81.85546875" customWidth="1"/>
    <col min="2" max="2" width="33.42578125" customWidth="1"/>
    <col min="3" max="3" width="25.5703125" customWidth="1"/>
  </cols>
  <sheetData>
    <row r="1" spans="1:7" ht="15.75">
      <c r="A1" s="19" t="s">
        <v>122</v>
      </c>
      <c r="B1" s="19"/>
      <c r="C1" s="15"/>
      <c r="D1" s="17"/>
      <c r="E1" s="2"/>
      <c r="F1" s="2"/>
      <c r="G1" s="2"/>
    </row>
    <row r="2" spans="1:7">
      <c r="A2" s="15"/>
      <c r="B2" s="15"/>
    </row>
    <row r="3" spans="1:7" s="2" customFormat="1" ht="18">
      <c r="A3" s="23" t="s">
        <v>121</v>
      </c>
      <c r="B3" s="23"/>
      <c r="C3" s="1"/>
      <c r="D3" s="1"/>
      <c r="E3" s="1"/>
      <c r="F3"/>
      <c r="G3"/>
    </row>
    <row r="4" spans="1:7" s="2" customFormat="1">
      <c r="A4" s="1" t="s">
        <v>136</v>
      </c>
      <c r="B4" s="1"/>
      <c r="C4" s="1"/>
      <c r="D4" s="1"/>
      <c r="E4" s="1"/>
      <c r="F4"/>
      <c r="G4"/>
    </row>
    <row r="5" spans="1:7">
      <c r="A5" s="1" t="s">
        <v>137</v>
      </c>
      <c r="B5" s="1"/>
      <c r="C5" s="1"/>
      <c r="D5" s="1"/>
      <c r="E5" s="1"/>
    </row>
    <row r="6" spans="1:7">
      <c r="A6" s="8" t="s">
        <v>126</v>
      </c>
      <c r="B6" s="8"/>
      <c r="C6" s="1"/>
      <c r="D6" s="1"/>
      <c r="E6" s="1"/>
    </row>
    <row r="7" spans="1:7">
      <c r="A7" s="1" t="s">
        <v>128</v>
      </c>
      <c r="B7" s="1"/>
      <c r="C7" s="1"/>
      <c r="D7" s="1"/>
      <c r="E7" s="1"/>
    </row>
    <row r="8" spans="1:7">
      <c r="A8" s="1" t="s">
        <v>129</v>
      </c>
      <c r="B8" s="1"/>
      <c r="C8" s="1"/>
      <c r="D8" s="1"/>
      <c r="E8" s="1"/>
    </row>
    <row r="9" spans="1:7">
      <c r="A9" s="1" t="s">
        <v>141</v>
      </c>
      <c r="B9" s="1"/>
      <c r="C9" s="1"/>
      <c r="D9" s="1"/>
      <c r="E9" s="1"/>
    </row>
    <row r="10" spans="1:7">
      <c r="A10" s="1" t="s">
        <v>138</v>
      </c>
      <c r="B10" s="1"/>
      <c r="C10" s="1"/>
      <c r="D10" s="1"/>
      <c r="E10" s="1"/>
    </row>
    <row r="11" spans="1:7">
      <c r="A11" s="1" t="s">
        <v>139</v>
      </c>
      <c r="B11" s="1"/>
      <c r="C11" s="1"/>
      <c r="D11" s="1"/>
      <c r="E11" s="1"/>
    </row>
    <row r="12" spans="1:7">
      <c r="A12" s="1" t="s">
        <v>152</v>
      </c>
      <c r="B12" s="1"/>
      <c r="C12" s="1"/>
      <c r="D12" s="1"/>
      <c r="E12" s="1"/>
    </row>
    <row r="13" spans="1:7">
      <c r="A13" s="1" t="s">
        <v>140</v>
      </c>
      <c r="B13" s="1"/>
      <c r="C13" s="1"/>
      <c r="D13" s="1"/>
      <c r="E13" s="1"/>
    </row>
    <row r="14" spans="1:7">
      <c r="A14" s="1" t="s">
        <v>153</v>
      </c>
      <c r="B14" s="1"/>
      <c r="C14" s="1"/>
      <c r="D14" s="1"/>
      <c r="E14" s="1"/>
    </row>
    <row r="15" spans="1:7">
      <c r="A15" s="1"/>
      <c r="B15" s="1"/>
      <c r="C15" s="1"/>
      <c r="D15" s="1"/>
      <c r="E15" s="1"/>
    </row>
    <row r="16" spans="1:7" ht="18">
      <c r="A16" s="23" t="s">
        <v>154</v>
      </c>
      <c r="B16" s="23"/>
      <c r="C16" s="1"/>
      <c r="D16" s="1"/>
      <c r="E16" s="1"/>
    </row>
    <row r="17" spans="1:5">
      <c r="A17" s="16" t="s">
        <v>156</v>
      </c>
      <c r="B17" s="16"/>
      <c r="C17" s="1"/>
      <c r="D17" s="1"/>
      <c r="E17" s="1"/>
    </row>
    <row r="18" spans="1:5">
      <c r="A18" s="1" t="s">
        <v>161</v>
      </c>
      <c r="B18" s="1"/>
      <c r="C18" s="1"/>
      <c r="D18" s="1"/>
      <c r="E18" s="1"/>
    </row>
    <row r="19" spans="1:5">
      <c r="A19" s="1"/>
      <c r="B19" s="1"/>
      <c r="C19" s="1"/>
      <c r="D19" s="1"/>
      <c r="E19" s="1"/>
    </row>
    <row r="20" spans="1:5" ht="18">
      <c r="A20" s="23" t="s">
        <v>155</v>
      </c>
      <c r="B20" s="23"/>
      <c r="C20" s="1"/>
      <c r="D20" s="1"/>
      <c r="E20" s="1"/>
    </row>
    <row r="21" spans="1:5">
      <c r="A21" s="16" t="s">
        <v>162</v>
      </c>
      <c r="B21" s="16"/>
      <c r="C21" s="1"/>
      <c r="D21" s="1"/>
      <c r="E21" s="1"/>
    </row>
    <row r="22" spans="1:5">
      <c r="A22" s="1" t="s">
        <v>157</v>
      </c>
      <c r="B22" s="1"/>
      <c r="C22" s="1"/>
      <c r="D22" s="1"/>
      <c r="E22" s="1"/>
    </row>
    <row r="23" spans="1:5">
      <c r="A23" s="1" t="s">
        <v>158</v>
      </c>
      <c r="B23" s="1"/>
      <c r="C23" s="1"/>
      <c r="D23" s="1"/>
      <c r="E23" s="1"/>
    </row>
    <row r="24" spans="1:5">
      <c r="A24" s="1" t="s">
        <v>159</v>
      </c>
      <c r="B24" s="1"/>
      <c r="C24" s="1"/>
      <c r="D24" s="1"/>
      <c r="E24" s="1"/>
    </row>
    <row r="25" spans="1:5">
      <c r="A25" s="16" t="s">
        <v>163</v>
      </c>
      <c r="B25" s="16"/>
    </row>
    <row r="26" spans="1:5">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89" activePane="bottomRight" state="frozen"/>
      <selection pane="topRight" activeCell="B1" sqref="B1"/>
      <selection pane="bottomLeft" activeCell="A5" sqref="A5"/>
      <selection pane="bottomRight" activeCell="A112" sqref="A112"/>
    </sheetView>
  </sheetViews>
  <sheetFormatPr defaultColWidth="9.140625" defaultRowHeight="12.75"/>
  <cols>
    <col min="1" max="1" width="36.7109375" bestFit="1" customWidth="1"/>
    <col min="2" max="56" width="14.7109375" customWidth="1"/>
    <col min="57" max="57" width="14.7109375" style="87" customWidth="1"/>
  </cols>
  <sheetData>
    <row r="1" spans="1:97" ht="26.25">
      <c r="A1" s="138" t="s">
        <v>363</v>
      </c>
      <c r="B1" s="138"/>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543435260.43369532</v>
      </c>
      <c r="C6" s="65"/>
      <c r="D6" s="65">
        <v>4897180.2626953125</v>
      </c>
      <c r="E6" s="65">
        <v>538538080.171</v>
      </c>
      <c r="F6" s="65"/>
      <c r="G6" s="65"/>
      <c r="H6" s="65"/>
      <c r="I6" s="66"/>
      <c r="J6" s="65"/>
      <c r="K6" s="65"/>
      <c r="L6" s="65"/>
      <c r="M6" s="67"/>
      <c r="N6" s="65"/>
      <c r="O6" s="65"/>
      <c r="P6" s="65"/>
      <c r="Q6" s="65">
        <f t="shared" ref="Q6:Q11" si="1">SUM(R6:U6)</f>
        <v>0</v>
      </c>
      <c r="R6" s="65"/>
      <c r="S6" s="65"/>
      <c r="T6" s="65"/>
      <c r="U6" s="65"/>
      <c r="V6" s="67">
        <v>228592.51684497073</v>
      </c>
      <c r="W6" s="65">
        <f t="shared" ref="W6:W11" si="2">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f t="shared" si="1"/>
        <v>0</v>
      </c>
      <c r="R7" s="65"/>
      <c r="S7" s="65"/>
      <c r="T7" s="65"/>
      <c r="U7" s="65"/>
      <c r="V7" s="67">
        <v>1954559.0623007815</v>
      </c>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443602.28376708983</v>
      </c>
      <c r="C8" s="65"/>
      <c r="D8" s="65">
        <v>69809.432248901372</v>
      </c>
      <c r="E8" s="65">
        <v>373792.85151818849</v>
      </c>
      <c r="F8" s="65"/>
      <c r="G8" s="65"/>
      <c r="H8" s="65"/>
      <c r="I8" s="65"/>
      <c r="J8" s="65"/>
      <c r="K8" s="65"/>
      <c r="L8" s="65"/>
      <c r="M8" s="67"/>
      <c r="N8" s="65"/>
      <c r="O8" s="65">
        <v>0</v>
      </c>
      <c r="P8" s="65"/>
      <c r="Q8" s="65">
        <f t="shared" si="1"/>
        <v>0</v>
      </c>
      <c r="R8" s="65"/>
      <c r="S8" s="65"/>
      <c r="T8" s="65"/>
      <c r="U8" s="65"/>
      <c r="V8" s="67"/>
      <c r="W8" s="65">
        <f t="shared" si="2"/>
        <v>82326424.477499992</v>
      </c>
      <c r="X8" s="65">
        <v>82326424.477499992</v>
      </c>
      <c r="Y8" s="65"/>
      <c r="Z8" s="65"/>
      <c r="AA8" s="65"/>
      <c r="AB8" s="65"/>
      <c r="AC8" s="65"/>
      <c r="AD8" s="65"/>
      <c r="AE8" s="65">
        <v>186.5187882890701</v>
      </c>
      <c r="AF8" s="65">
        <v>4884225.6300468743</v>
      </c>
      <c r="AG8" s="65"/>
      <c r="AH8" s="65"/>
      <c r="AI8" s="65"/>
      <c r="AJ8" s="65">
        <v>12.495161332994698</v>
      </c>
      <c r="AK8" s="65">
        <v>6246807.9249999998</v>
      </c>
      <c r="AL8" s="65">
        <v>6813820.169632813</v>
      </c>
      <c r="AM8" s="65"/>
      <c r="AN8" s="65">
        <v>0.54642219785600898</v>
      </c>
      <c r="AO8" s="65">
        <v>14771.46328125</v>
      </c>
      <c r="AP8" s="65">
        <v>124.00704499483108</v>
      </c>
      <c r="AQ8" s="65">
        <v>86101.837744140619</v>
      </c>
      <c r="AR8" s="65"/>
      <c r="AS8" s="65"/>
      <c r="AT8" s="65"/>
      <c r="AU8" s="65"/>
      <c r="AV8" s="65"/>
      <c r="AW8" s="65"/>
      <c r="AX8" s="65"/>
      <c r="AY8" s="65"/>
      <c r="AZ8" s="65"/>
      <c r="BA8" s="65"/>
      <c r="BB8" s="65"/>
      <c r="BC8" s="65"/>
      <c r="BD8" s="65"/>
      <c r="BE8" s="68"/>
    </row>
    <row r="9" spans="1:97">
      <c r="A9" s="64" t="s">
        <v>238</v>
      </c>
      <c r="B9" s="65">
        <f t="shared" si="0"/>
        <v>-134229437.38487267</v>
      </c>
      <c r="C9" s="65"/>
      <c r="D9" s="65">
        <v>-1809057.2158476564</v>
      </c>
      <c r="E9" s="65">
        <v>-132420380.169025</v>
      </c>
      <c r="F9" s="65"/>
      <c r="G9" s="65"/>
      <c r="H9" s="65"/>
      <c r="I9" s="65"/>
      <c r="J9" s="65">
        <v>0</v>
      </c>
      <c r="K9" s="65"/>
      <c r="L9" s="65"/>
      <c r="M9" s="67"/>
      <c r="N9" s="65"/>
      <c r="O9" s="65">
        <v>0</v>
      </c>
      <c r="P9" s="65"/>
      <c r="Q9" s="65">
        <f t="shared" si="1"/>
        <v>0</v>
      </c>
      <c r="R9" s="65"/>
      <c r="S9" s="65"/>
      <c r="T9" s="65"/>
      <c r="U9" s="65"/>
      <c r="V9" s="67"/>
      <c r="W9" s="65">
        <f t="shared" si="2"/>
        <v>-50657.912492065429</v>
      </c>
      <c r="X9" s="65">
        <v>-50657.912492065429</v>
      </c>
      <c r="Y9" s="65"/>
      <c r="Z9" s="65"/>
      <c r="AA9" s="65"/>
      <c r="AB9" s="65"/>
      <c r="AC9" s="65"/>
      <c r="AD9" s="65"/>
      <c r="AE9" s="65">
        <v>-3.4238807667493818</v>
      </c>
      <c r="AF9" s="65">
        <v>-1095115.5585566405</v>
      </c>
      <c r="AG9" s="65"/>
      <c r="AH9" s="65"/>
      <c r="AI9" s="65"/>
      <c r="AJ9" s="65">
        <v>-29572.489528015136</v>
      </c>
      <c r="AK9" s="65">
        <v>-2332996.2058593752</v>
      </c>
      <c r="AL9" s="65">
        <v>-6023930.1008984372</v>
      </c>
      <c r="AM9" s="65"/>
      <c r="AN9" s="65">
        <v>-6037.5789581298823</v>
      </c>
      <c r="AO9" s="65">
        <v>-223940.35361328124</v>
      </c>
      <c r="AP9" s="65">
        <v>-18567.610347290039</v>
      </c>
      <c r="AQ9" s="65">
        <v>-261368.58339843751</v>
      </c>
      <c r="AR9" s="65"/>
      <c r="AS9" s="65"/>
      <c r="AT9" s="65"/>
      <c r="AU9" s="65"/>
      <c r="AV9" s="65"/>
      <c r="AW9" s="65"/>
      <c r="AX9" s="65"/>
      <c r="AY9" s="65"/>
      <c r="AZ9" s="65"/>
      <c r="BA9" s="65"/>
      <c r="BB9" s="65"/>
      <c r="BC9" s="65"/>
      <c r="BD9" s="65"/>
      <c r="BE9" s="68"/>
    </row>
    <row r="10" spans="1:97">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3">SUM(B6:B11)</f>
        <v>409649425.33258975</v>
      </c>
      <c r="C12" s="71">
        <f t="shared" si="3"/>
        <v>0</v>
      </c>
      <c r="D12" s="71">
        <f t="shared" si="3"/>
        <v>3157932.4790965579</v>
      </c>
      <c r="E12" s="71">
        <f t="shared" si="3"/>
        <v>406491492.85349315</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0</v>
      </c>
      <c r="R12" s="71">
        <f t="shared" si="3"/>
        <v>0</v>
      </c>
      <c r="S12" s="71">
        <f t="shared" si="3"/>
        <v>0</v>
      </c>
      <c r="T12" s="71">
        <f t="shared" si="3"/>
        <v>0</v>
      </c>
      <c r="U12" s="71">
        <f t="shared" si="3"/>
        <v>0</v>
      </c>
      <c r="V12" s="72">
        <f t="shared" si="3"/>
        <v>2183151.5791457524</v>
      </c>
      <c r="W12" s="72">
        <f t="shared" si="3"/>
        <v>82275766.565007925</v>
      </c>
      <c r="X12" s="71">
        <f t="shared" si="3"/>
        <v>82275766.565007925</v>
      </c>
      <c r="Y12" s="71">
        <f t="shared" si="3"/>
        <v>0</v>
      </c>
      <c r="Z12" s="71">
        <f t="shared" si="3"/>
        <v>0</v>
      </c>
      <c r="AA12" s="71">
        <f t="shared" si="3"/>
        <v>0</v>
      </c>
      <c r="AB12" s="71">
        <f t="shared" si="3"/>
        <v>0</v>
      </c>
      <c r="AC12" s="71">
        <f t="shared" si="3"/>
        <v>0</v>
      </c>
      <c r="AD12" s="71">
        <f t="shared" si="3"/>
        <v>0</v>
      </c>
      <c r="AE12" s="71">
        <f t="shared" si="3"/>
        <v>183.09490752232071</v>
      </c>
      <c r="AF12" s="71">
        <f t="shared" si="3"/>
        <v>3789110.0714902338</v>
      </c>
      <c r="AG12" s="71">
        <f t="shared" si="3"/>
        <v>0</v>
      </c>
      <c r="AH12" s="71">
        <f t="shared" si="3"/>
        <v>0</v>
      </c>
      <c r="AI12" s="71">
        <f t="shared" si="3"/>
        <v>0</v>
      </c>
      <c r="AJ12" s="71">
        <f t="shared" si="3"/>
        <v>-29559.994366682142</v>
      </c>
      <c r="AK12" s="71">
        <f t="shared" si="3"/>
        <v>3913811.7191406246</v>
      </c>
      <c r="AL12" s="71">
        <f t="shared" si="3"/>
        <v>789890.06873437576</v>
      </c>
      <c r="AM12" s="71">
        <f t="shared" si="3"/>
        <v>0</v>
      </c>
      <c r="AN12" s="71">
        <f t="shared" si="3"/>
        <v>-6037.0325359320259</v>
      </c>
      <c r="AO12" s="71">
        <f t="shared" si="3"/>
        <v>-209168.89033203124</v>
      </c>
      <c r="AP12" s="71">
        <f t="shared" si="3"/>
        <v>-18443.603302295207</v>
      </c>
      <c r="AQ12" s="71">
        <f t="shared" si="3"/>
        <v>-175266.74565429689</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-36574074.858780444</v>
      </c>
      <c r="C15" s="65">
        <f t="shared" ref="C15:AX15" si="4">-(C12+(C14+C17+C36+C49)-C51)</f>
        <v>0</v>
      </c>
      <c r="D15" s="65">
        <f t="shared" si="4"/>
        <v>3763679.3497270658</v>
      </c>
      <c r="E15" s="65">
        <f t="shared" si="4"/>
        <v>-40337754.208507463</v>
      </c>
      <c r="F15" s="65">
        <f t="shared" si="4"/>
        <v>0</v>
      </c>
      <c r="G15" s="65">
        <f t="shared" si="4"/>
        <v>0</v>
      </c>
      <c r="H15" s="65">
        <f t="shared" si="4"/>
        <v>0</v>
      </c>
      <c r="I15" s="65">
        <f t="shared" si="4"/>
        <v>0</v>
      </c>
      <c r="J15" s="65">
        <f t="shared" si="4"/>
        <v>2338359.0650390624</v>
      </c>
      <c r="K15" s="65">
        <f t="shared" si="4"/>
        <v>0</v>
      </c>
      <c r="L15" s="65">
        <f t="shared" si="4"/>
        <v>0</v>
      </c>
      <c r="M15" s="65">
        <f t="shared" si="4"/>
        <v>-2643.6695144651458</v>
      </c>
      <c r="N15" s="65">
        <f t="shared" si="4"/>
        <v>0</v>
      </c>
      <c r="O15" s="65">
        <f t="shared" si="4"/>
        <v>-801505.98</v>
      </c>
      <c r="P15" s="65">
        <f t="shared" si="4"/>
        <v>0</v>
      </c>
      <c r="Q15" s="65">
        <f t="shared" si="4"/>
        <v>0</v>
      </c>
      <c r="R15" s="65">
        <f t="shared" si="4"/>
        <v>0</v>
      </c>
      <c r="S15" s="65">
        <f t="shared" si="4"/>
        <v>0</v>
      </c>
      <c r="T15" s="65">
        <f t="shared" si="4"/>
        <v>0</v>
      </c>
      <c r="U15" s="65">
        <f t="shared" si="4"/>
        <v>0</v>
      </c>
      <c r="V15" s="65">
        <f t="shared" si="4"/>
        <v>5779905.5566120613</v>
      </c>
      <c r="W15" s="65">
        <f>-(W12+(W14+W17+W36+W49)-W51)</f>
        <v>3.6549920737743378</v>
      </c>
      <c r="X15" s="65">
        <f t="shared" si="4"/>
        <v>3.6549920737743378</v>
      </c>
      <c r="Y15" s="65">
        <f t="shared" si="4"/>
        <v>0</v>
      </c>
      <c r="Z15" s="65">
        <f t="shared" si="4"/>
        <v>0</v>
      </c>
      <c r="AA15" s="65">
        <f t="shared" si="4"/>
        <v>0</v>
      </c>
      <c r="AB15" s="65">
        <f t="shared" si="4"/>
        <v>0</v>
      </c>
      <c r="AC15" s="65">
        <f t="shared" si="4"/>
        <v>3.0623715361463834E-2</v>
      </c>
      <c r="AD15" s="65">
        <f t="shared" si="4"/>
        <v>0</v>
      </c>
      <c r="AE15" s="65">
        <f t="shared" si="4"/>
        <v>-1.0649709845893085E-2</v>
      </c>
      <c r="AF15" s="65">
        <f t="shared" si="4"/>
        <v>0.88072706013917923</v>
      </c>
      <c r="AG15" s="65">
        <f t="shared" si="4"/>
        <v>0</v>
      </c>
      <c r="AH15" s="65">
        <f t="shared" si="4"/>
        <v>0</v>
      </c>
      <c r="AI15" s="65">
        <f t="shared" si="4"/>
        <v>0</v>
      </c>
      <c r="AJ15" s="65">
        <f t="shared" si="4"/>
        <v>-1.8513809191063046E-2</v>
      </c>
      <c r="AK15" s="65">
        <f t="shared" si="4"/>
        <v>-0.5823974609375</v>
      </c>
      <c r="AL15" s="65">
        <f t="shared" si="4"/>
        <v>-9.7943136002868414E-2</v>
      </c>
      <c r="AM15" s="65">
        <f t="shared" si="4"/>
        <v>0</v>
      </c>
      <c r="AN15" s="65">
        <f t="shared" si="4"/>
        <v>-2.1534954954404384E-2</v>
      </c>
      <c r="AO15" s="65">
        <f t="shared" si="4"/>
        <v>9.9276725435629487E-2</v>
      </c>
      <c r="AP15" s="65">
        <f t="shared" si="4"/>
        <v>7.0214068982750177E-2</v>
      </c>
      <c r="AQ15" s="65">
        <f t="shared" si="4"/>
        <v>7.2441737429471686E-3</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-290350965.91497266</v>
      </c>
      <c r="C17" s="71">
        <f t="shared" ref="C17:BE17" si="5">SUM(C18:C34)</f>
        <v>0</v>
      </c>
      <c r="D17" s="71">
        <f t="shared" si="5"/>
        <v>-4638891.279515625</v>
      </c>
      <c r="E17" s="71">
        <f t="shared" si="5"/>
        <v>-285712074.63545704</v>
      </c>
      <c r="F17" s="71">
        <f t="shared" si="5"/>
        <v>0</v>
      </c>
      <c r="G17" s="71">
        <f t="shared" si="5"/>
        <v>0</v>
      </c>
      <c r="H17" s="71">
        <f t="shared" si="5"/>
        <v>0</v>
      </c>
      <c r="I17" s="71">
        <f t="shared" si="5"/>
        <v>0</v>
      </c>
      <c r="J17" s="71">
        <f t="shared" si="5"/>
        <v>2444010.4802734372</v>
      </c>
      <c r="K17" s="71">
        <f t="shared" si="5"/>
        <v>0</v>
      </c>
      <c r="L17" s="71">
        <f t="shared" si="5"/>
        <v>0</v>
      </c>
      <c r="M17" s="72">
        <f t="shared" si="5"/>
        <v>1077782.4116210938</v>
      </c>
      <c r="N17" s="71">
        <f t="shared" si="5"/>
        <v>0</v>
      </c>
      <c r="O17" s="71">
        <f t="shared" si="5"/>
        <v>4615259.88</v>
      </c>
      <c r="P17" s="71">
        <f t="shared" si="5"/>
        <v>0</v>
      </c>
      <c r="Q17" s="71">
        <f t="shared" si="5"/>
        <v>0</v>
      </c>
      <c r="R17" s="71">
        <f t="shared" si="5"/>
        <v>0</v>
      </c>
      <c r="S17" s="71">
        <f t="shared" si="5"/>
        <v>0</v>
      </c>
      <c r="T17" s="71">
        <f t="shared" si="5"/>
        <v>0</v>
      </c>
      <c r="U17" s="71">
        <f t="shared" si="5"/>
        <v>0</v>
      </c>
      <c r="V17" s="72">
        <f t="shared" si="5"/>
        <v>-3803222.6027578125</v>
      </c>
      <c r="W17" s="72">
        <f t="shared" si="5"/>
        <v>-82275770.219999999</v>
      </c>
      <c r="X17" s="71">
        <f t="shared" si="5"/>
        <v>-82275770.219999999</v>
      </c>
      <c r="Y17" s="71">
        <f t="shared" si="5"/>
        <v>0</v>
      </c>
      <c r="Z17" s="71">
        <f t="shared" si="5"/>
        <v>0</v>
      </c>
      <c r="AA17" s="71">
        <f t="shared" si="5"/>
        <v>0</v>
      </c>
      <c r="AB17" s="71">
        <f t="shared" si="5"/>
        <v>0</v>
      </c>
      <c r="AC17" s="71">
        <f t="shared" si="5"/>
        <v>3.1031156032055147E-2</v>
      </c>
      <c r="AD17" s="71">
        <f t="shared" si="5"/>
        <v>0</v>
      </c>
      <c r="AE17" s="71">
        <f t="shared" si="5"/>
        <v>945324.06485937489</v>
      </c>
      <c r="AF17" s="71">
        <f t="shared" si="5"/>
        <v>25626211.592374999</v>
      </c>
      <c r="AG17" s="71">
        <f t="shared" si="5"/>
        <v>0</v>
      </c>
      <c r="AH17" s="71">
        <f t="shared" si="5"/>
        <v>0</v>
      </c>
      <c r="AI17" s="71">
        <f t="shared" si="5"/>
        <v>0</v>
      </c>
      <c r="AJ17" s="71">
        <f t="shared" si="5"/>
        <v>1619914.4173828124</v>
      </c>
      <c r="AK17" s="71">
        <f t="shared" si="5"/>
        <v>31515239.612500001</v>
      </c>
      <c r="AL17" s="71">
        <f t="shared" si="5"/>
        <v>1579772.5752617188</v>
      </c>
      <c r="AM17" s="71">
        <f t="shared" si="5"/>
        <v>0</v>
      </c>
      <c r="AN17" s="71">
        <f t="shared" si="5"/>
        <v>382715.98652343749</v>
      </c>
      <c r="AO17" s="71">
        <f t="shared" si="5"/>
        <v>1362054.2679687499</v>
      </c>
      <c r="AP17" s="71">
        <f t="shared" si="5"/>
        <v>1402728.8206249999</v>
      </c>
      <c r="AQ17" s="71">
        <f t="shared" si="5"/>
        <v>192210.13930664063</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c r="A18" s="64" t="s">
        <v>246</v>
      </c>
      <c r="B18" s="65">
        <f t="shared" ref="B18:B33" si="6">+D18+E18+F18</f>
        <v>-212958161.3432</v>
      </c>
      <c r="C18" s="65"/>
      <c r="D18" s="65"/>
      <c r="E18" s="65">
        <v>-212958161.3432</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c r="A19" s="64" t="s">
        <v>247</v>
      </c>
      <c r="B19" s="65">
        <f t="shared" si="6"/>
        <v>-6296499.1122820312</v>
      </c>
      <c r="C19" s="65"/>
      <c r="D19" s="65"/>
      <c r="E19" s="65">
        <v>-6296499.1122820312</v>
      </c>
      <c r="F19" s="65"/>
      <c r="G19" s="65"/>
      <c r="H19" s="65"/>
      <c r="I19" s="65"/>
      <c r="J19" s="65"/>
      <c r="K19" s="65"/>
      <c r="L19" s="65"/>
      <c r="M19" s="67"/>
      <c r="N19" s="65"/>
      <c r="O19" s="65"/>
      <c r="P19" s="65"/>
      <c r="Q19" s="65">
        <f t="shared" si="7"/>
        <v>0</v>
      </c>
      <c r="R19" s="65"/>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6"/>
        <v>-4638891.279515625</v>
      </c>
      <c r="C27" s="65"/>
      <c r="D27" s="65">
        <v>-4638891.279515625</v>
      </c>
      <c r="E27" s="65"/>
      <c r="F27" s="65"/>
      <c r="G27" s="65"/>
      <c r="H27" s="65"/>
      <c r="I27" s="65"/>
      <c r="J27" s="65">
        <v>3300085.9411523435</v>
      </c>
      <c r="K27" s="65"/>
      <c r="L27" s="65"/>
      <c r="M27" s="67"/>
      <c r="N27" s="65"/>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6"/>
        <v>0</v>
      </c>
      <c r="C28" s="65"/>
      <c r="D28" s="65"/>
      <c r="E28" s="65"/>
      <c r="F28" s="65"/>
      <c r="G28" s="65"/>
      <c r="H28" s="65"/>
      <c r="I28" s="65"/>
      <c r="J28" s="65"/>
      <c r="K28" s="65"/>
      <c r="L28" s="65"/>
      <c r="M28" s="67">
        <v>1077782.4116210938</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6"/>
        <v>0</v>
      </c>
      <c r="C29" s="65"/>
      <c r="D29" s="65"/>
      <c r="E29" s="65"/>
      <c r="F29" s="65"/>
      <c r="G29" s="65"/>
      <c r="H29" s="65"/>
      <c r="I29" s="65"/>
      <c r="J29" s="65">
        <v>-856075.46087890619</v>
      </c>
      <c r="K29" s="65"/>
      <c r="L29" s="65"/>
      <c r="M29" s="67"/>
      <c r="N29" s="65"/>
      <c r="O29" s="65">
        <v>4615259.88</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-104452600.81283438</v>
      </c>
      <c r="X32" s="65">
        <v>-82275770.219999999</v>
      </c>
      <c r="Y32" s="65"/>
      <c r="Z32" s="65"/>
      <c r="AA32" s="65"/>
      <c r="AB32" s="65">
        <v>-22176830.592834376</v>
      </c>
      <c r="AC32" s="65">
        <v>3.1031156032055147E-2</v>
      </c>
      <c r="AD32" s="65"/>
      <c r="AE32" s="65">
        <v>945324.06485937489</v>
      </c>
      <c r="AF32" s="65">
        <v>25626211.592374999</v>
      </c>
      <c r="AG32" s="65"/>
      <c r="AH32" s="65"/>
      <c r="AI32" s="65"/>
      <c r="AJ32" s="65">
        <v>1619914.4173828124</v>
      </c>
      <c r="AK32" s="65">
        <v>31515239.612500001</v>
      </c>
      <c r="AL32" s="65">
        <v>1579772.5752617188</v>
      </c>
      <c r="AM32" s="65"/>
      <c r="AN32" s="65">
        <v>382715.98652343749</v>
      </c>
      <c r="AO32" s="65">
        <v>1362054.2679687499</v>
      </c>
      <c r="AP32" s="65">
        <v>1402728.8206249999</v>
      </c>
      <c r="AQ32" s="65">
        <v>192210.13930664063</v>
      </c>
      <c r="AR32" s="65"/>
      <c r="AS32" s="65"/>
      <c r="AT32" s="65"/>
      <c r="AU32" s="65"/>
      <c r="AV32" s="65"/>
      <c r="AW32" s="65"/>
      <c r="AX32" s="65"/>
      <c r="AY32" s="65"/>
      <c r="AZ32" s="65"/>
      <c r="BA32" s="65"/>
      <c r="BB32" s="65"/>
      <c r="BC32" s="65"/>
      <c r="BD32" s="65"/>
      <c r="BE32" s="68"/>
    </row>
    <row r="33" spans="1:57">
      <c r="A33" s="64" t="s">
        <v>260</v>
      </c>
      <c r="B33" s="65">
        <f t="shared" si="6"/>
        <v>-66457414.179974996</v>
      </c>
      <c r="C33" s="65"/>
      <c r="D33" s="65"/>
      <c r="E33" s="65">
        <v>-66457414.179974996</v>
      </c>
      <c r="F33" s="65"/>
      <c r="G33" s="65"/>
      <c r="H33" s="65"/>
      <c r="I33" s="65"/>
      <c r="J33" s="65"/>
      <c r="K33" s="65"/>
      <c r="L33" s="65"/>
      <c r="M33" s="67"/>
      <c r="N33" s="65"/>
      <c r="O33" s="65"/>
      <c r="P33" s="65"/>
      <c r="Q33" s="65">
        <f t="shared" si="7"/>
        <v>0</v>
      </c>
      <c r="R33" s="65"/>
      <c r="S33" s="65"/>
      <c r="T33" s="65"/>
      <c r="U33" s="65"/>
      <c r="V33" s="67">
        <v>-3803222.6027578125</v>
      </c>
      <c r="W33" s="65">
        <f t="shared" si="8"/>
        <v>22176830.592834376</v>
      </c>
      <c r="X33" s="65"/>
      <c r="Y33" s="65"/>
      <c r="Z33" s="65"/>
      <c r="AA33" s="65"/>
      <c r="AB33" s="65">
        <v>22176830.592834376</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f t="shared" si="7"/>
        <v>0</v>
      </c>
      <c r="R34" s="65"/>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0</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0</v>
      </c>
      <c r="W36" s="76">
        <f t="shared" si="10"/>
        <v>0</v>
      </c>
      <c r="X36" s="75">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c r="A44" s="64" t="s">
        <v>266</v>
      </c>
      <c r="B44" s="65">
        <f>+D44+E44+F44</f>
        <v>0</v>
      </c>
      <c r="C44" s="65"/>
      <c r="D44" s="65"/>
      <c r="E44" s="65"/>
      <c r="F44" s="65"/>
      <c r="G44" s="65"/>
      <c r="H44" s="65"/>
      <c r="I44" s="65"/>
      <c r="J44" s="65"/>
      <c r="K44" s="65"/>
      <c r="L44" s="65"/>
      <c r="M44" s="67"/>
      <c r="N44" s="65"/>
      <c r="O44" s="65"/>
      <c r="P44" s="65"/>
      <c r="Q44" s="65">
        <f t="shared" si="12"/>
        <v>0</v>
      </c>
      <c r="R44" s="65"/>
      <c r="S44" s="65"/>
      <c r="T44" s="65"/>
      <c r="U44" s="65"/>
      <c r="V44" s="67"/>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82724384.558836639</v>
      </c>
      <c r="C51" s="71">
        <f t="shared" ref="C51:AT51" si="14">+C53+C68+C77+C83</f>
        <v>0</v>
      </c>
      <c r="D51" s="71">
        <f t="shared" si="14"/>
        <v>2282720.5493079987</v>
      </c>
      <c r="E51" s="71">
        <f t="shared" si="14"/>
        <v>80441664.009528652</v>
      </c>
      <c r="F51" s="71">
        <f t="shared" si="14"/>
        <v>0</v>
      </c>
      <c r="G51" s="71">
        <f t="shared" si="14"/>
        <v>0</v>
      </c>
      <c r="H51" s="71">
        <f t="shared" si="14"/>
        <v>0</v>
      </c>
      <c r="I51" s="71">
        <f t="shared" si="14"/>
        <v>0</v>
      </c>
      <c r="J51" s="71">
        <f t="shared" si="14"/>
        <v>4782369.5453124996</v>
      </c>
      <c r="K51" s="71">
        <f t="shared" si="14"/>
        <v>0</v>
      </c>
      <c r="L51" s="71">
        <f t="shared" si="14"/>
        <v>0</v>
      </c>
      <c r="M51" s="72">
        <f t="shared" si="14"/>
        <v>1075138.7421066286</v>
      </c>
      <c r="N51" s="71">
        <f t="shared" si="14"/>
        <v>0</v>
      </c>
      <c r="O51" s="71">
        <f t="shared" si="14"/>
        <v>3813753.9</v>
      </c>
      <c r="P51" s="71">
        <f t="shared" si="14"/>
        <v>0</v>
      </c>
      <c r="Q51" s="71">
        <f t="shared" si="14"/>
        <v>0</v>
      </c>
      <c r="R51" s="71">
        <f t="shared" si="14"/>
        <v>0</v>
      </c>
      <c r="S51" s="71">
        <f t="shared" si="14"/>
        <v>0</v>
      </c>
      <c r="T51" s="71">
        <f t="shared" si="14"/>
        <v>0</v>
      </c>
      <c r="U51" s="71">
        <f t="shared" si="14"/>
        <v>0</v>
      </c>
      <c r="V51" s="72">
        <f t="shared" si="14"/>
        <v>4159834.5330000012</v>
      </c>
      <c r="W51" s="71">
        <f>+W53+W68+W77+W83</f>
        <v>0</v>
      </c>
      <c r="X51" s="71">
        <f t="shared" si="14"/>
        <v>0</v>
      </c>
      <c r="Y51" s="71">
        <f t="shared" si="14"/>
        <v>0</v>
      </c>
      <c r="Z51" s="71">
        <f t="shared" si="14"/>
        <v>0</v>
      </c>
      <c r="AA51" s="71">
        <f t="shared" si="14"/>
        <v>0</v>
      </c>
      <c r="AB51" s="71">
        <f t="shared" si="14"/>
        <v>0</v>
      </c>
      <c r="AC51" s="71">
        <f t="shared" si="14"/>
        <v>6.1654871393518981E-2</v>
      </c>
      <c r="AD51" s="71">
        <f t="shared" si="14"/>
        <v>0</v>
      </c>
      <c r="AE51" s="71">
        <f t="shared" si="14"/>
        <v>945507.14911718736</v>
      </c>
      <c r="AF51" s="71">
        <f t="shared" si="14"/>
        <v>29415322.544592291</v>
      </c>
      <c r="AG51" s="71">
        <f t="shared" si="14"/>
        <v>0</v>
      </c>
      <c r="AH51" s="71">
        <f t="shared" si="14"/>
        <v>0</v>
      </c>
      <c r="AI51" s="71">
        <f t="shared" si="14"/>
        <v>0</v>
      </c>
      <c r="AJ51" s="71">
        <f t="shared" si="14"/>
        <v>1590354.404502321</v>
      </c>
      <c r="AK51" s="71">
        <f t="shared" si="14"/>
        <v>35429050.749243163</v>
      </c>
      <c r="AL51" s="71">
        <f t="shared" si="14"/>
        <v>2369662.5460529584</v>
      </c>
      <c r="AM51" s="71">
        <f t="shared" si="14"/>
        <v>0</v>
      </c>
      <c r="AN51" s="71">
        <f t="shared" si="14"/>
        <v>376678.93245255051</v>
      </c>
      <c r="AO51" s="71">
        <f t="shared" si="14"/>
        <v>1152885.476913444</v>
      </c>
      <c r="AP51" s="71">
        <f t="shared" si="14"/>
        <v>1384285.2875367736</v>
      </c>
      <c r="AQ51" s="71">
        <f t="shared" si="14"/>
        <v>16943.400896517487</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53444310.351304725</v>
      </c>
      <c r="C53" s="65">
        <f t="shared" ref="C53:AT53" si="15">SUM(C54:C66)</f>
        <v>0</v>
      </c>
      <c r="D53" s="65">
        <f t="shared" si="15"/>
        <v>1988901.002937149</v>
      </c>
      <c r="E53" s="65">
        <f t="shared" si="15"/>
        <v>51455409.348367579</v>
      </c>
      <c r="F53" s="65">
        <f t="shared" si="15"/>
        <v>0</v>
      </c>
      <c r="G53" s="65">
        <f t="shared" si="15"/>
        <v>0</v>
      </c>
      <c r="H53" s="65">
        <f t="shared" si="15"/>
        <v>0</v>
      </c>
      <c r="I53" s="65">
        <f t="shared" si="15"/>
        <v>0</v>
      </c>
      <c r="J53" s="65">
        <f t="shared" si="15"/>
        <v>4782369.5453124996</v>
      </c>
      <c r="K53" s="65">
        <f t="shared" si="15"/>
        <v>0</v>
      </c>
      <c r="L53" s="65">
        <f t="shared" si="15"/>
        <v>0</v>
      </c>
      <c r="M53" s="67">
        <f t="shared" si="15"/>
        <v>836119.5161203004</v>
      </c>
      <c r="N53" s="65">
        <f t="shared" si="15"/>
        <v>0</v>
      </c>
      <c r="O53" s="65">
        <f t="shared" si="15"/>
        <v>3813753.9</v>
      </c>
      <c r="P53" s="65">
        <f t="shared" si="15"/>
        <v>0</v>
      </c>
      <c r="Q53" s="65">
        <f t="shared" si="15"/>
        <v>0</v>
      </c>
      <c r="R53" s="65">
        <f t="shared" si="15"/>
        <v>0</v>
      </c>
      <c r="S53" s="65">
        <f t="shared" si="15"/>
        <v>0</v>
      </c>
      <c r="T53" s="65">
        <f t="shared" si="15"/>
        <v>0</v>
      </c>
      <c r="U53" s="65">
        <f t="shared" si="15"/>
        <v>0</v>
      </c>
      <c r="V53" s="67">
        <f t="shared" si="15"/>
        <v>3984980.3190000011</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0</v>
      </c>
      <c r="AF53" s="65">
        <f t="shared" si="15"/>
        <v>31916.873471267696</v>
      </c>
      <c r="AG53" s="65">
        <f t="shared" si="15"/>
        <v>0</v>
      </c>
      <c r="AH53" s="65">
        <f t="shared" si="15"/>
        <v>0</v>
      </c>
      <c r="AI53" s="65">
        <f t="shared" si="15"/>
        <v>0</v>
      </c>
      <c r="AJ53" s="65">
        <f t="shared" si="15"/>
        <v>35853.742850204464</v>
      </c>
      <c r="AK53" s="65">
        <f t="shared" si="15"/>
        <v>3286057.5740234372</v>
      </c>
      <c r="AL53" s="65">
        <f t="shared" si="15"/>
        <v>11288.047651203156</v>
      </c>
      <c r="AM53" s="65">
        <f t="shared" si="15"/>
        <v>0</v>
      </c>
      <c r="AN53" s="65">
        <f t="shared" si="15"/>
        <v>2273.9473553955554</v>
      </c>
      <c r="AO53" s="65">
        <f t="shared" si="15"/>
        <v>259128.38708496094</v>
      </c>
      <c r="AP53" s="65">
        <f t="shared" si="15"/>
        <v>1079157.3570507811</v>
      </c>
      <c r="AQ53" s="65">
        <f t="shared" si="15"/>
        <v>110.87002699449658</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c r="A54" s="64" t="s">
        <v>273</v>
      </c>
      <c r="B54" s="65">
        <f t="shared" ref="B54:B66" si="16">+D54+E54+F54</f>
        <v>8896454.475761326</v>
      </c>
      <c r="C54" s="65"/>
      <c r="D54" s="65">
        <v>326466.13951757812</v>
      </c>
      <c r="E54" s="65">
        <v>8569988.3362437487</v>
      </c>
      <c r="F54" s="65"/>
      <c r="G54" s="65"/>
      <c r="H54" s="65"/>
      <c r="I54" s="65"/>
      <c r="J54" s="65">
        <v>4782369.5453124996</v>
      </c>
      <c r="K54" s="65"/>
      <c r="L54" s="65"/>
      <c r="M54" s="67">
        <v>360305.91999999998</v>
      </c>
      <c r="N54" s="65"/>
      <c r="O54" s="65">
        <v>3813753.9</v>
      </c>
      <c r="P54" s="65"/>
      <c r="Q54" s="65">
        <f t="shared" ref="Q54:Q67" si="17">SUM(R54:U54)</f>
        <v>0</v>
      </c>
      <c r="R54" s="65"/>
      <c r="S54" s="65"/>
      <c r="T54" s="65"/>
      <c r="U54" s="65"/>
      <c r="V54" s="67">
        <v>659381.19299999997</v>
      </c>
      <c r="W54" s="65">
        <f t="shared" ref="W54:W66" si="18">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c r="A55" s="64" t="s">
        <v>274</v>
      </c>
      <c r="B55" s="65">
        <f t="shared" si="16"/>
        <v>4777763.6920152344</v>
      </c>
      <c r="C55" s="65"/>
      <c r="D55" s="65"/>
      <c r="E55" s="65">
        <v>4777763.6920152344</v>
      </c>
      <c r="F55" s="65"/>
      <c r="G55" s="65"/>
      <c r="H55" s="65"/>
      <c r="I55" s="65"/>
      <c r="J55" s="65"/>
      <c r="K55" s="65"/>
      <c r="L55" s="65"/>
      <c r="M55" s="67">
        <v>89885.64</v>
      </c>
      <c r="N55" s="65"/>
      <c r="O55" s="65"/>
      <c r="P55" s="65"/>
      <c r="Q55" s="65">
        <f t="shared" si="17"/>
        <v>0</v>
      </c>
      <c r="R55" s="65"/>
      <c r="S55" s="65"/>
      <c r="T55" s="65"/>
      <c r="U55" s="65"/>
      <c r="V55" s="67">
        <v>1932773.5710000002</v>
      </c>
      <c r="W55" s="65">
        <f t="shared" si="18"/>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c r="A56" s="64" t="s">
        <v>275</v>
      </c>
      <c r="B56" s="65">
        <f t="shared" si="16"/>
        <v>0</v>
      </c>
      <c r="C56" s="65"/>
      <c r="D56" s="65"/>
      <c r="E56" s="65"/>
      <c r="F56" s="65"/>
      <c r="G56" s="65"/>
      <c r="H56" s="65"/>
      <c r="I56" s="65"/>
      <c r="J56" s="65"/>
      <c r="K56" s="65"/>
      <c r="L56" s="65"/>
      <c r="M56" s="67">
        <v>96753.637769775392</v>
      </c>
      <c r="N56" s="65"/>
      <c r="O56" s="65"/>
      <c r="P56" s="65"/>
      <c r="Q56" s="65">
        <f t="shared" si="17"/>
        <v>0</v>
      </c>
      <c r="R56" s="65"/>
      <c r="S56" s="65"/>
      <c r="T56" s="65"/>
      <c r="U56" s="65"/>
      <c r="V56" s="67">
        <v>38126.529000000002</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c r="A57" s="64" t="s">
        <v>276</v>
      </c>
      <c r="B57" s="65">
        <f t="shared" si="16"/>
        <v>9884735.6456195321</v>
      </c>
      <c r="C57" s="65"/>
      <c r="D57" s="65">
        <v>1651454.0332500001</v>
      </c>
      <c r="E57" s="65">
        <v>8233281.6123695318</v>
      </c>
      <c r="F57" s="65"/>
      <c r="G57" s="65"/>
      <c r="H57" s="65"/>
      <c r="I57" s="65"/>
      <c r="J57" s="65"/>
      <c r="K57" s="65"/>
      <c r="L57" s="65"/>
      <c r="M57" s="67">
        <v>18416.060000000001</v>
      </c>
      <c r="N57" s="65"/>
      <c r="O57" s="65"/>
      <c r="P57" s="65"/>
      <c r="Q57" s="65">
        <f t="shared" si="17"/>
        <v>0</v>
      </c>
      <c r="R57" s="65"/>
      <c r="S57" s="65"/>
      <c r="T57" s="65"/>
      <c r="U57" s="65"/>
      <c r="V57" s="67">
        <v>430846.62300000002</v>
      </c>
      <c r="W57" s="65">
        <f t="shared" si="18"/>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c r="W58" s="65">
        <f t="shared" si="18"/>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c r="A59" s="64" t="s">
        <v>278</v>
      </c>
      <c r="B59" s="65">
        <f t="shared" si="16"/>
        <v>0</v>
      </c>
      <c r="C59" s="65"/>
      <c r="D59" s="65"/>
      <c r="E59" s="65"/>
      <c r="F59" s="65"/>
      <c r="G59" s="65"/>
      <c r="H59" s="65"/>
      <c r="I59" s="65"/>
      <c r="J59" s="65"/>
      <c r="K59" s="65"/>
      <c r="L59" s="65"/>
      <c r="M59" s="67">
        <v>7251.92</v>
      </c>
      <c r="N59" s="65"/>
      <c r="O59" s="65"/>
      <c r="P59" s="65"/>
      <c r="Q59" s="65">
        <f t="shared" si="17"/>
        <v>0</v>
      </c>
      <c r="R59" s="65"/>
      <c r="S59" s="65"/>
      <c r="T59" s="65"/>
      <c r="U59" s="65"/>
      <c r="V59" s="67">
        <v>430846.62300000002</v>
      </c>
      <c r="W59" s="65">
        <f t="shared" si="18"/>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c r="A60" s="64" t="s">
        <v>279</v>
      </c>
      <c r="B60" s="65">
        <f t="shared" si="16"/>
        <v>4711218.3049148833</v>
      </c>
      <c r="C60" s="65"/>
      <c r="D60" s="65">
        <v>10980.830169570923</v>
      </c>
      <c r="E60" s="65">
        <v>4700237.4747453127</v>
      </c>
      <c r="F60" s="65"/>
      <c r="G60" s="65"/>
      <c r="H60" s="65"/>
      <c r="I60" s="65"/>
      <c r="J60" s="65"/>
      <c r="K60" s="65"/>
      <c r="L60" s="65"/>
      <c r="M60" s="67">
        <v>14074.449999999999</v>
      </c>
      <c r="N60" s="65"/>
      <c r="O60" s="65"/>
      <c r="P60" s="65"/>
      <c r="Q60" s="65">
        <f t="shared" si="17"/>
        <v>0</v>
      </c>
      <c r="R60" s="65"/>
      <c r="S60" s="65"/>
      <c r="T60" s="65"/>
      <c r="U60" s="65"/>
      <c r="V60" s="67">
        <v>0</v>
      </c>
      <c r="W60" s="65">
        <f t="shared" si="18"/>
        <v>0</v>
      </c>
      <c r="X60" s="65"/>
      <c r="Y60" s="65"/>
      <c r="Z60" s="65"/>
      <c r="AA60" s="65"/>
      <c r="AB60" s="65"/>
      <c r="AC60" s="65"/>
      <c r="AD60" s="65"/>
      <c r="AE60" s="65"/>
      <c r="AF60" s="65">
        <v>23769.872083129878</v>
      </c>
      <c r="AG60" s="65"/>
      <c r="AH60" s="65"/>
      <c r="AI60" s="65"/>
      <c r="AJ60" s="65">
        <v>33547.551132446286</v>
      </c>
      <c r="AK60" s="65">
        <v>2238046.5679687499</v>
      </c>
      <c r="AL60" s="65">
        <v>9441.1342589416508</v>
      </c>
      <c r="AM60" s="65"/>
      <c r="AN60" s="65">
        <v>2253.9771533966064</v>
      </c>
      <c r="AO60" s="65">
        <v>233545.14501953125</v>
      </c>
      <c r="AP60" s="65"/>
      <c r="AQ60" s="65">
        <v>3.5408161647617815</v>
      </c>
      <c r="AR60" s="65"/>
      <c r="AS60" s="65"/>
      <c r="AT60" s="65"/>
      <c r="AU60" s="65"/>
      <c r="AV60" s="65"/>
      <c r="AW60" s="65"/>
      <c r="AX60" s="65"/>
      <c r="AY60" s="65"/>
      <c r="AZ60" s="65"/>
      <c r="BA60" s="65"/>
      <c r="BB60" s="65"/>
      <c r="BC60" s="65"/>
      <c r="BD60" s="65"/>
      <c r="BE60" s="68"/>
    </row>
    <row r="61" spans="1:57">
      <c r="A61" s="64" t="s">
        <v>280</v>
      </c>
      <c r="B61" s="65">
        <f t="shared" si="16"/>
        <v>0</v>
      </c>
      <c r="C61" s="65"/>
      <c r="D61" s="65"/>
      <c r="E61" s="65"/>
      <c r="F61" s="65"/>
      <c r="G61" s="65"/>
      <c r="H61" s="65"/>
      <c r="I61" s="65"/>
      <c r="J61" s="65"/>
      <c r="K61" s="65"/>
      <c r="L61" s="65"/>
      <c r="M61" s="67">
        <v>4771</v>
      </c>
      <c r="N61" s="65"/>
      <c r="O61" s="65"/>
      <c r="P61" s="65"/>
      <c r="Q61" s="65">
        <f t="shared" si="17"/>
        <v>0</v>
      </c>
      <c r="R61" s="65"/>
      <c r="S61" s="65"/>
      <c r="T61" s="65"/>
      <c r="U61" s="65"/>
      <c r="V61" s="67">
        <v>94502.133000000002</v>
      </c>
      <c r="W61" s="65">
        <f t="shared" si="18"/>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c r="A62" s="64" t="s">
        <v>281</v>
      </c>
      <c r="B62" s="65">
        <f t="shared" si="16"/>
        <v>0</v>
      </c>
      <c r="C62" s="65"/>
      <c r="D62" s="65"/>
      <c r="E62" s="65"/>
      <c r="F62" s="65"/>
      <c r="G62" s="65"/>
      <c r="H62" s="65"/>
      <c r="I62" s="65"/>
      <c r="J62" s="65"/>
      <c r="K62" s="65"/>
      <c r="L62" s="65"/>
      <c r="M62" s="67">
        <v>221183.56</v>
      </c>
      <c r="N62" s="65"/>
      <c r="O62" s="65"/>
      <c r="P62" s="65"/>
      <c r="Q62" s="65">
        <f t="shared" si="17"/>
        <v>0</v>
      </c>
      <c r="R62" s="65"/>
      <c r="S62" s="65"/>
      <c r="T62" s="65"/>
      <c r="U62" s="65"/>
      <c r="V62" s="67">
        <v>41102.531999999999</v>
      </c>
      <c r="W62" s="65">
        <f t="shared" si="18"/>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c r="A64" s="64" t="s">
        <v>283</v>
      </c>
      <c r="B64" s="65">
        <f t="shared" si="16"/>
        <v>0</v>
      </c>
      <c r="C64" s="65"/>
      <c r="D64" s="65"/>
      <c r="E64" s="65"/>
      <c r="F64" s="65"/>
      <c r="G64" s="65"/>
      <c r="H64" s="65"/>
      <c r="I64" s="65"/>
      <c r="J64" s="65"/>
      <c r="K64" s="65"/>
      <c r="L64" s="65"/>
      <c r="M64" s="67">
        <v>22713.968350524901</v>
      </c>
      <c r="N64" s="65"/>
      <c r="O64" s="65"/>
      <c r="P64" s="65"/>
      <c r="Q64" s="65">
        <f t="shared" si="17"/>
        <v>0</v>
      </c>
      <c r="R64" s="65"/>
      <c r="S64" s="65"/>
      <c r="T64" s="65"/>
      <c r="U64" s="65"/>
      <c r="V64" s="67">
        <v>288166.93200000003</v>
      </c>
      <c r="W64" s="65">
        <f t="shared" si="18"/>
        <v>0</v>
      </c>
      <c r="X64" s="65"/>
      <c r="Y64" s="65"/>
      <c r="Z64" s="65"/>
      <c r="AA64" s="65"/>
      <c r="AB64" s="65"/>
      <c r="AC64" s="65"/>
      <c r="AD64" s="65"/>
      <c r="AE64" s="65"/>
      <c r="AF64" s="65">
        <v>8147.0013881378163</v>
      </c>
      <c r="AG64" s="65"/>
      <c r="AH64" s="65"/>
      <c r="AI64" s="65"/>
      <c r="AJ64" s="65">
        <v>2306.1917177581786</v>
      </c>
      <c r="AK64" s="65">
        <v>1048011.0060546874</v>
      </c>
      <c r="AL64" s="65">
        <v>1846.9133922615054</v>
      </c>
      <c r="AM64" s="65"/>
      <c r="AN64" s="65">
        <v>19.970201998949051</v>
      </c>
      <c r="AO64" s="65">
        <v>25583.242065429688</v>
      </c>
      <c r="AP64" s="65">
        <v>1079157.3570507811</v>
      </c>
      <c r="AQ64" s="65">
        <v>107.32921082973481</v>
      </c>
      <c r="AR64" s="65"/>
      <c r="AS64" s="65"/>
      <c r="AT64" s="65"/>
      <c r="AU64" s="65"/>
      <c r="AV64" s="65"/>
      <c r="AW64" s="65"/>
      <c r="AX64" s="65"/>
      <c r="AY64" s="65"/>
      <c r="AZ64" s="65"/>
      <c r="BA64" s="65"/>
      <c r="BB64" s="65"/>
      <c r="BC64" s="65"/>
      <c r="BD64" s="65"/>
      <c r="BE64" s="68"/>
    </row>
    <row r="65" spans="1:57">
      <c r="A65" s="64" t="s">
        <v>284</v>
      </c>
      <c r="B65" s="65">
        <f t="shared" si="16"/>
        <v>0</v>
      </c>
      <c r="C65" s="65"/>
      <c r="D65" s="65"/>
      <c r="E65" s="65"/>
      <c r="F65" s="65"/>
      <c r="G65" s="65"/>
      <c r="H65" s="65"/>
      <c r="I65" s="65"/>
      <c r="J65" s="65"/>
      <c r="K65" s="65"/>
      <c r="L65" s="65"/>
      <c r="M65" s="67">
        <v>0</v>
      </c>
      <c r="N65" s="65"/>
      <c r="O65" s="65"/>
      <c r="P65" s="65"/>
      <c r="Q65" s="65">
        <f t="shared" si="17"/>
        <v>0</v>
      </c>
      <c r="R65" s="65"/>
      <c r="S65" s="65"/>
      <c r="T65" s="65"/>
      <c r="U65" s="65"/>
      <c r="V65" s="67">
        <v>729.96299999999997</v>
      </c>
      <c r="W65" s="65">
        <f t="shared" si="18"/>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c r="A66" s="64" t="s">
        <v>285</v>
      </c>
      <c r="B66" s="65">
        <f t="shared" si="16"/>
        <v>25174138.232993752</v>
      </c>
      <c r="C66" s="65"/>
      <c r="D66" s="65"/>
      <c r="E66" s="65">
        <v>25174138.232993752</v>
      </c>
      <c r="F66" s="65"/>
      <c r="G66" s="65"/>
      <c r="H66" s="65"/>
      <c r="I66" s="65"/>
      <c r="J66" s="65"/>
      <c r="K66" s="65"/>
      <c r="L66" s="65"/>
      <c r="M66" s="67">
        <v>763.36</v>
      </c>
      <c r="N66" s="65"/>
      <c r="O66" s="65"/>
      <c r="P66" s="65"/>
      <c r="Q66" s="65">
        <f t="shared" si="17"/>
        <v>0</v>
      </c>
      <c r="R66" s="65"/>
      <c r="S66" s="65"/>
      <c r="T66" s="65"/>
      <c r="U66" s="65"/>
      <c r="V66" s="67">
        <v>68504.22</v>
      </c>
      <c r="W66" s="65">
        <f t="shared" si="18"/>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187427.24755688477</v>
      </c>
      <c r="C68" s="80">
        <f t="shared" ref="C68:AT68" si="19">SUM(C69:C75)</f>
        <v>0</v>
      </c>
      <c r="D68" s="80">
        <f t="shared" si="19"/>
        <v>0</v>
      </c>
      <c r="E68" s="80">
        <f t="shared" si="19"/>
        <v>187427.24755688477</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0</v>
      </c>
      <c r="AF68" s="80">
        <f t="shared" si="19"/>
        <v>28990402.036737967</v>
      </c>
      <c r="AG68" s="80">
        <f t="shared" si="19"/>
        <v>0</v>
      </c>
      <c r="AH68" s="80">
        <f t="shared" si="19"/>
        <v>0</v>
      </c>
      <c r="AI68" s="80">
        <f t="shared" si="19"/>
        <v>0</v>
      </c>
      <c r="AJ68" s="80">
        <f t="shared" si="19"/>
        <v>23555.497992448789</v>
      </c>
      <c r="AK68" s="80">
        <f t="shared" si="19"/>
        <v>29108512.156884767</v>
      </c>
      <c r="AL68" s="80">
        <f t="shared" si="19"/>
        <v>24289.537217559813</v>
      </c>
      <c r="AM68" s="80">
        <f t="shared" si="19"/>
        <v>0</v>
      </c>
      <c r="AN68" s="80">
        <f t="shared" si="19"/>
        <v>11.330611070990562</v>
      </c>
      <c r="AO68" s="80">
        <f t="shared" si="19"/>
        <v>848871.37155838008</v>
      </c>
      <c r="AP68" s="80">
        <f t="shared" si="19"/>
        <v>0</v>
      </c>
      <c r="AQ68" s="80">
        <f t="shared" si="19"/>
        <v>3276.1987968444823</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c r="AF71" s="65">
        <v>28989814.256499998</v>
      </c>
      <c r="AG71" s="65"/>
      <c r="AH71" s="65"/>
      <c r="AI71" s="65"/>
      <c r="AJ71" s="65">
        <v>23546.804716430663</v>
      </c>
      <c r="AK71" s="65">
        <v>21471676.768750001</v>
      </c>
      <c r="AL71" s="65">
        <v>24289.537217559813</v>
      </c>
      <c r="AM71" s="65"/>
      <c r="AN71" s="65">
        <v>11.330611070990562</v>
      </c>
      <c r="AO71" s="65">
        <v>808696.18378906243</v>
      </c>
      <c r="AP71" s="65"/>
      <c r="AQ71" s="65"/>
      <c r="AR71" s="65"/>
      <c r="AS71" s="65"/>
      <c r="AT71" s="65"/>
      <c r="AU71" s="65"/>
      <c r="AV71" s="65"/>
      <c r="AW71" s="65"/>
      <c r="AX71" s="65"/>
      <c r="AY71" s="65"/>
      <c r="AZ71" s="65"/>
      <c r="BA71" s="65"/>
      <c r="BB71" s="65"/>
      <c r="BC71" s="65"/>
      <c r="BD71" s="65"/>
      <c r="BE71" s="68"/>
    </row>
    <row r="72" spans="1:57">
      <c r="A72" s="64" t="s">
        <v>290</v>
      </c>
      <c r="B72" s="65">
        <f t="shared" si="20"/>
        <v>187427.24755688477</v>
      </c>
      <c r="C72" s="65"/>
      <c r="D72" s="65"/>
      <c r="E72" s="65">
        <v>187427.24755688477</v>
      </c>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587.78023797035212</v>
      </c>
      <c r="AG72" s="65"/>
      <c r="AH72" s="65"/>
      <c r="AI72" s="65"/>
      <c r="AJ72" s="65">
        <v>8.6932760181277988</v>
      </c>
      <c r="AK72" s="65">
        <v>123683.06782226563</v>
      </c>
      <c r="AL72" s="65"/>
      <c r="AM72" s="65"/>
      <c r="AN72" s="65"/>
      <c r="AO72" s="65">
        <v>3633.4744392395019</v>
      </c>
      <c r="AP72" s="65"/>
      <c r="AQ72" s="65">
        <v>3276.1987968444823</v>
      </c>
      <c r="AR72" s="65"/>
      <c r="AS72" s="65"/>
      <c r="AT72" s="65"/>
      <c r="AU72" s="65"/>
      <c r="AV72" s="65"/>
      <c r="AW72" s="65"/>
      <c r="AX72" s="65"/>
      <c r="AY72" s="65"/>
      <c r="AZ72" s="65"/>
      <c r="BA72" s="65"/>
      <c r="BB72" s="65"/>
      <c r="BC72" s="65"/>
      <c r="BD72" s="65"/>
      <c r="BE72" s="68"/>
    </row>
    <row r="73" spans="1:57">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v>7513152.3203125</v>
      </c>
      <c r="AL74" s="65"/>
      <c r="AM74" s="65"/>
      <c r="AN74" s="65"/>
      <c r="AO74" s="65">
        <v>36541.713330078128</v>
      </c>
      <c r="AP74" s="65"/>
      <c r="AQ74" s="65"/>
      <c r="AR74" s="65"/>
      <c r="AS74" s="65"/>
      <c r="AT74" s="65"/>
      <c r="AU74" s="65"/>
      <c r="AV74" s="65"/>
      <c r="AW74" s="65"/>
      <c r="AX74" s="65"/>
      <c r="AY74" s="65"/>
      <c r="AZ74" s="65"/>
      <c r="BA74" s="65"/>
      <c r="BB74" s="65"/>
      <c r="BC74" s="65"/>
      <c r="BD74" s="65"/>
      <c r="BE74" s="68"/>
    </row>
    <row r="75" spans="1:57">
      <c r="A75" s="64" t="s">
        <v>293</v>
      </c>
      <c r="B75" s="65">
        <f t="shared" si="20"/>
        <v>0</v>
      </c>
      <c r="C75" s="65"/>
      <c r="D75" s="65"/>
      <c r="E75" s="65"/>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29092646.95997503</v>
      </c>
      <c r="C77" s="65">
        <f t="shared" ref="C77:AT77" si="23">SUM(C78:C81)</f>
        <v>0</v>
      </c>
      <c r="D77" s="65">
        <f t="shared" si="23"/>
        <v>293819.5463708496</v>
      </c>
      <c r="E77" s="65">
        <f t="shared" si="23"/>
        <v>28798827.413604181</v>
      </c>
      <c r="F77" s="65">
        <f t="shared" si="23"/>
        <v>0</v>
      </c>
      <c r="G77" s="65">
        <f t="shared" si="23"/>
        <v>0</v>
      </c>
      <c r="H77" s="65">
        <f t="shared" si="23"/>
        <v>0</v>
      </c>
      <c r="I77" s="65">
        <f t="shared" si="23"/>
        <v>0</v>
      </c>
      <c r="J77" s="65">
        <f t="shared" si="23"/>
        <v>0</v>
      </c>
      <c r="K77" s="65">
        <f t="shared" si="23"/>
        <v>0</v>
      </c>
      <c r="L77" s="65">
        <f t="shared" si="23"/>
        <v>0</v>
      </c>
      <c r="M77" s="67">
        <f t="shared" si="23"/>
        <v>239019.22598632812</v>
      </c>
      <c r="N77" s="65">
        <f t="shared" si="23"/>
        <v>0</v>
      </c>
      <c r="O77" s="65">
        <f t="shared" si="23"/>
        <v>0</v>
      </c>
      <c r="P77" s="65">
        <f t="shared" si="23"/>
        <v>0</v>
      </c>
      <c r="Q77" s="65">
        <f t="shared" si="23"/>
        <v>0</v>
      </c>
      <c r="R77" s="65">
        <f t="shared" si="23"/>
        <v>0</v>
      </c>
      <c r="S77" s="65">
        <f t="shared" si="23"/>
        <v>0</v>
      </c>
      <c r="T77" s="65">
        <f t="shared" si="23"/>
        <v>0</v>
      </c>
      <c r="U77" s="65">
        <f t="shared" si="23"/>
        <v>0</v>
      </c>
      <c r="V77" s="67">
        <f t="shared" si="23"/>
        <v>174854.21400000001</v>
      </c>
      <c r="W77" s="67">
        <f t="shared" si="23"/>
        <v>0</v>
      </c>
      <c r="X77" s="65">
        <f t="shared" si="23"/>
        <v>0</v>
      </c>
      <c r="Y77" s="65">
        <f t="shared" si="23"/>
        <v>0</v>
      </c>
      <c r="Z77" s="65">
        <f t="shared" si="23"/>
        <v>0</v>
      </c>
      <c r="AA77" s="65">
        <f t="shared" si="23"/>
        <v>0</v>
      </c>
      <c r="AB77" s="65">
        <f t="shared" si="23"/>
        <v>0</v>
      </c>
      <c r="AC77" s="65">
        <f t="shared" si="23"/>
        <v>6.1654871393518981E-2</v>
      </c>
      <c r="AD77" s="65">
        <f t="shared" si="23"/>
        <v>0</v>
      </c>
      <c r="AE77" s="65">
        <f t="shared" si="23"/>
        <v>945507.14911718736</v>
      </c>
      <c r="AF77" s="65">
        <f t="shared" si="23"/>
        <v>393003.6343830566</v>
      </c>
      <c r="AG77" s="65">
        <f t="shared" si="23"/>
        <v>0</v>
      </c>
      <c r="AH77" s="65">
        <f t="shared" si="23"/>
        <v>0</v>
      </c>
      <c r="AI77" s="65">
        <f t="shared" si="23"/>
        <v>0</v>
      </c>
      <c r="AJ77" s="65">
        <f t="shared" si="23"/>
        <v>1530945.1636596678</v>
      </c>
      <c r="AK77" s="65">
        <f t="shared" si="23"/>
        <v>3034481.018334961</v>
      </c>
      <c r="AL77" s="65">
        <f t="shared" si="23"/>
        <v>2334084.9611841952</v>
      </c>
      <c r="AM77" s="65">
        <f t="shared" si="23"/>
        <v>0</v>
      </c>
      <c r="AN77" s="65">
        <f t="shared" si="23"/>
        <v>374393.65448608395</v>
      </c>
      <c r="AO77" s="65">
        <f t="shared" si="23"/>
        <v>44885.718270103076</v>
      </c>
      <c r="AP77" s="65">
        <f t="shared" si="23"/>
        <v>305127.9304859924</v>
      </c>
      <c r="AQ77" s="65">
        <f t="shared" si="23"/>
        <v>13556.33207267851</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c r="A78" s="64" t="s">
        <v>295</v>
      </c>
      <c r="B78" s="65">
        <f>+D78+E78+F78</f>
        <v>62559.447990222172</v>
      </c>
      <c r="C78" s="65"/>
      <c r="D78" s="65"/>
      <c r="E78" s="65">
        <v>62559.447990222172</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v>2.7935922608536199E-2</v>
      </c>
      <c r="AD78" s="65"/>
      <c r="AE78" s="65"/>
      <c r="AF78" s="65">
        <v>243719.39301513671</v>
      </c>
      <c r="AG78" s="65"/>
      <c r="AH78" s="65"/>
      <c r="AI78" s="65"/>
      <c r="AJ78" s="65">
        <v>151288.2582182617</v>
      </c>
      <c r="AK78" s="65">
        <v>2724904.1804687497</v>
      </c>
      <c r="AL78" s="65">
        <v>301952.91480322269</v>
      </c>
      <c r="AM78" s="65"/>
      <c r="AN78" s="65">
        <v>14718.888470458984</v>
      </c>
      <c r="AO78" s="65">
        <v>41851.43994140625</v>
      </c>
      <c r="AP78" s="65">
        <v>6094.5080299377441</v>
      </c>
      <c r="AQ78" s="65">
        <v>5.9013596479780973E-2</v>
      </c>
      <c r="AR78" s="65"/>
      <c r="AS78" s="65"/>
      <c r="AT78" s="65"/>
      <c r="AU78" s="65"/>
      <c r="AV78" s="65"/>
      <c r="AW78" s="65"/>
      <c r="AX78" s="65"/>
      <c r="AY78" s="65"/>
      <c r="AZ78" s="65"/>
      <c r="BA78" s="65"/>
      <c r="BB78" s="65"/>
      <c r="BC78" s="65"/>
      <c r="BD78" s="65"/>
      <c r="BE78" s="68"/>
    </row>
    <row r="79" spans="1:57">
      <c r="A79" s="64" t="s">
        <v>296</v>
      </c>
      <c r="B79" s="65">
        <f>+D79+E79+F79</f>
        <v>9436405.1906269994</v>
      </c>
      <c r="C79" s="65"/>
      <c r="D79" s="65">
        <v>97939.848790283198</v>
      </c>
      <c r="E79" s="65">
        <v>9338465.341836717</v>
      </c>
      <c r="F79" s="65"/>
      <c r="G79" s="65"/>
      <c r="H79" s="65"/>
      <c r="I79" s="65"/>
      <c r="J79" s="65"/>
      <c r="K79" s="65"/>
      <c r="L79" s="65"/>
      <c r="M79" s="67">
        <v>0</v>
      </c>
      <c r="N79" s="65"/>
      <c r="O79" s="65"/>
      <c r="P79" s="65"/>
      <c r="Q79" s="65">
        <f t="shared" si="24"/>
        <v>0</v>
      </c>
      <c r="R79" s="65"/>
      <c r="S79" s="65"/>
      <c r="T79" s="65"/>
      <c r="U79" s="65"/>
      <c r="V79" s="67">
        <v>1740.681</v>
      </c>
      <c r="W79" s="65">
        <f>SUM(X79:AB79)</f>
        <v>0</v>
      </c>
      <c r="X79" s="65"/>
      <c r="Y79" s="65"/>
      <c r="Z79" s="65"/>
      <c r="AA79" s="65"/>
      <c r="AB79" s="65"/>
      <c r="AC79" s="65">
        <v>3.3718948784982786E-2</v>
      </c>
      <c r="AD79" s="65"/>
      <c r="AE79" s="65">
        <v>574701.23869531241</v>
      </c>
      <c r="AF79" s="65">
        <v>83553.512495605464</v>
      </c>
      <c r="AG79" s="65"/>
      <c r="AH79" s="65"/>
      <c r="AI79" s="65"/>
      <c r="AJ79" s="65">
        <v>200098.78065234373</v>
      </c>
      <c r="AK79" s="65">
        <v>175619.40971679686</v>
      </c>
      <c r="AL79" s="65">
        <v>2031903.0191992186</v>
      </c>
      <c r="AM79" s="65"/>
      <c r="AN79" s="65">
        <v>359674.76601562498</v>
      </c>
      <c r="AO79" s="65">
        <v>3033.6940940856935</v>
      </c>
      <c r="AP79" s="65"/>
      <c r="AQ79" s="65">
        <v>13556.27305908203</v>
      </c>
      <c r="AR79" s="65"/>
      <c r="AS79" s="65"/>
      <c r="AT79" s="65"/>
      <c r="AU79" s="65"/>
      <c r="AV79" s="65"/>
      <c r="AW79" s="65"/>
      <c r="AX79" s="65"/>
      <c r="AY79" s="65"/>
      <c r="AZ79" s="65"/>
      <c r="BA79" s="65"/>
      <c r="BB79" s="65"/>
      <c r="BC79" s="65"/>
      <c r="BD79" s="65"/>
      <c r="BE79" s="68"/>
    </row>
    <row r="80" spans="1:57">
      <c r="A80" s="64" t="s">
        <v>297</v>
      </c>
      <c r="B80" s="65">
        <f>+D80+E80+F80</f>
        <v>18872810.381253999</v>
      </c>
      <c r="C80" s="65"/>
      <c r="D80" s="65">
        <v>195879.6975805664</v>
      </c>
      <c r="E80" s="65">
        <v>18676930.683673434</v>
      </c>
      <c r="F80" s="65"/>
      <c r="G80" s="65"/>
      <c r="H80" s="65"/>
      <c r="I80" s="65"/>
      <c r="J80" s="65"/>
      <c r="K80" s="65"/>
      <c r="L80" s="65"/>
      <c r="M80" s="67"/>
      <c r="N80" s="65"/>
      <c r="O80" s="65"/>
      <c r="P80" s="65"/>
      <c r="Q80" s="65">
        <f t="shared" si="24"/>
        <v>0</v>
      </c>
      <c r="R80" s="65"/>
      <c r="S80" s="65"/>
      <c r="T80" s="65"/>
      <c r="U80" s="65"/>
      <c r="V80" s="67"/>
      <c r="W80" s="65">
        <f>SUM(X80:AB80)</f>
        <v>0</v>
      </c>
      <c r="X80" s="65"/>
      <c r="Y80" s="65"/>
      <c r="Z80" s="65"/>
      <c r="AA80" s="65"/>
      <c r="AB80" s="65"/>
      <c r="AC80" s="65"/>
      <c r="AD80" s="65"/>
      <c r="AE80" s="65">
        <v>370805.91042187496</v>
      </c>
      <c r="AF80" s="65">
        <v>65730.728872314445</v>
      </c>
      <c r="AG80" s="65"/>
      <c r="AH80" s="65"/>
      <c r="AI80" s="65"/>
      <c r="AJ80" s="65">
        <v>1179558.1247890624</v>
      </c>
      <c r="AK80" s="65">
        <v>133957.42814941407</v>
      </c>
      <c r="AL80" s="65">
        <v>229.02718175387383</v>
      </c>
      <c r="AM80" s="65"/>
      <c r="AN80" s="65"/>
      <c r="AO80" s="65">
        <v>0.58423461113125086</v>
      </c>
      <c r="AP80" s="65">
        <v>299033.42245605466</v>
      </c>
      <c r="AQ80" s="65"/>
      <c r="AR80" s="65"/>
      <c r="AS80" s="65"/>
      <c r="AT80" s="65"/>
      <c r="AU80" s="65"/>
      <c r="AV80" s="65"/>
      <c r="AW80" s="65"/>
      <c r="AX80" s="65"/>
      <c r="AY80" s="65"/>
      <c r="AZ80" s="65"/>
      <c r="BA80" s="65"/>
      <c r="BB80" s="65"/>
      <c r="BC80" s="65"/>
      <c r="BD80" s="65"/>
      <c r="BE80" s="68"/>
    </row>
    <row r="81" spans="1:57">
      <c r="A81" s="64" t="s">
        <v>298</v>
      </c>
      <c r="B81" s="65">
        <f>+D81+E81+F81</f>
        <v>720871.94010380853</v>
      </c>
      <c r="C81" s="65"/>
      <c r="D81" s="65"/>
      <c r="E81" s="65">
        <v>720871.94010380853</v>
      </c>
      <c r="F81" s="65"/>
      <c r="G81" s="65"/>
      <c r="H81" s="65"/>
      <c r="I81" s="65"/>
      <c r="J81" s="65"/>
      <c r="K81" s="65"/>
      <c r="L81" s="65"/>
      <c r="M81" s="67">
        <v>239019.22598632812</v>
      </c>
      <c r="N81" s="65"/>
      <c r="O81" s="65"/>
      <c r="P81" s="65"/>
      <c r="Q81" s="65">
        <f t="shared" si="24"/>
        <v>0</v>
      </c>
      <c r="R81" s="65"/>
      <c r="S81" s="65"/>
      <c r="T81" s="65"/>
      <c r="U81" s="65"/>
      <c r="V81" s="67">
        <v>173113.533</v>
      </c>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376678.94404296874</v>
      </c>
      <c r="AO84" s="65">
        <v>1152885.4134765626</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4777763.6920152344</v>
      </c>
      <c r="C87" s="65"/>
      <c r="D87" s="65"/>
      <c r="E87" s="65">
        <v>4777763.6920152344</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dimension ref="A1:A3"/>
  <sheetViews>
    <sheetView workbookViewId="0">
      <selection activeCell="A10" sqref="A10"/>
    </sheetView>
  </sheetViews>
  <sheetFormatPr defaultRowHeight="12.75"/>
  <cols>
    <col min="1" max="1" width="80" bestFit="1" customWidth="1"/>
  </cols>
  <sheetData>
    <row r="1" spans="1:1" ht="18">
      <c r="A1" s="23" t="s">
        <v>331</v>
      </c>
    </row>
    <row r="2" spans="1:1" ht="30">
      <c r="A2" s="126" t="s">
        <v>359</v>
      </c>
    </row>
    <row r="3" spans="1:1" ht="15">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Ramaano.Nembahe</cp:lastModifiedBy>
  <cp:lastPrinted>2010-04-22T12:57:28Z</cp:lastPrinted>
  <dcterms:created xsi:type="dcterms:W3CDTF">2003-10-02T12:06:59Z</dcterms:created>
  <dcterms:modified xsi:type="dcterms:W3CDTF">2012-04-24T06:02:39Z</dcterms:modified>
</cp:coreProperties>
</file>