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files\media\explained\"/>
    </mc:Choice>
  </mc:AlternateContent>
  <bookViews>
    <workbookView xWindow="-15" yWindow="-90" windowWidth="20730" windowHeight="4950" tabRatio="757" activeTab="1"/>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balance'!$A:$BF</definedName>
    <definedName name="_xlnm.Print_Area" localSheetId="6">Emissions!$A:$BE</definedName>
    <definedName name="_xlnm.Print_Titles" localSheetId="3">'Disaggregate balance'!$A:$A</definedName>
    <definedName name="_xlnm.Print_Titles" localSheetId="6">Emissions!$A:$A</definedName>
  </definedNames>
  <calcPr calcId="162913"/>
</workbook>
</file>

<file path=xl/calcChain.xml><?xml version="1.0" encoding="utf-8"?>
<calcChain xmlns="http://schemas.openxmlformats.org/spreadsheetml/2006/main">
  <c r="I58" i="8" l="1"/>
  <c r="R77" i="6"/>
  <c r="S77" i="6"/>
  <c r="D64" i="8" l="1"/>
  <c r="AP44" i="7"/>
  <c r="AP12" i="7" s="1"/>
  <c r="AP4" i="7" l="1"/>
  <c r="AP72" i="5"/>
  <c r="O45" i="7" l="1"/>
  <c r="O44" i="7" s="1"/>
  <c r="O45" i="5"/>
  <c r="O44" i="5" s="1"/>
  <c r="O10" i="7" l="1"/>
  <c r="E4" i="8" l="1"/>
  <c r="E80" i="8"/>
  <c r="E78" i="8"/>
  <c r="E77" i="8"/>
  <c r="E76" i="8"/>
  <c r="E75" i="8"/>
  <c r="E74" i="8"/>
  <c r="E73" i="8"/>
  <c r="E72" i="8"/>
  <c r="E71" i="8"/>
  <c r="E68" i="8"/>
  <c r="E67" i="8"/>
  <c r="E66" i="8"/>
  <c r="E65" i="8"/>
  <c r="E64" i="8"/>
  <c r="E63" i="8"/>
  <c r="E62" i="8"/>
  <c r="E61" i="8"/>
  <c r="E60" i="8"/>
  <c r="E59" i="8"/>
  <c r="E58" i="8"/>
  <c r="E56" i="8"/>
  <c r="E55" i="8"/>
  <c r="E54" i="8"/>
  <c r="E53" i="8"/>
  <c r="E52" i="8"/>
  <c r="E51" i="8"/>
  <c r="E50" i="8"/>
  <c r="E49" i="8"/>
  <c r="E47" i="8"/>
  <c r="E46" i="8"/>
  <c r="E45" i="8"/>
  <c r="E44" i="8"/>
  <c r="E39" i="8"/>
  <c r="E40" i="8"/>
  <c r="E41" i="8"/>
  <c r="E42" i="8"/>
  <c r="E43" i="8"/>
  <c r="E35" i="8"/>
  <c r="E36" i="8"/>
  <c r="E37" i="8"/>
  <c r="E38" i="8"/>
  <c r="E34" i="8"/>
  <c r="AX86" i="5" l="1"/>
  <c r="AY86" i="5"/>
  <c r="BD86" i="5"/>
  <c r="BE86" i="5"/>
  <c r="AP83" i="6" l="1"/>
  <c r="AQ83" i="6"/>
  <c r="AR83" i="6"/>
  <c r="AO83" i="6"/>
  <c r="AN45" i="7" l="1"/>
  <c r="AO45" i="7"/>
  <c r="AQ45" i="7"/>
  <c r="AR45" i="7"/>
  <c r="AS45" i="7"/>
  <c r="AY80" i="6" l="1"/>
  <c r="AY77" i="6" s="1"/>
  <c r="AY51" i="6" s="1"/>
  <c r="AY6" i="6"/>
  <c r="E53" i="6"/>
  <c r="E51" i="6" s="1"/>
  <c r="C53" i="6"/>
  <c r="D53" i="6"/>
  <c r="R91" i="6"/>
  <c r="I72" i="8"/>
  <c r="I26" i="8"/>
  <c r="I15" i="8"/>
  <c r="I4" i="8"/>
  <c r="H61" i="8"/>
  <c r="H4" i="8"/>
  <c r="X33" i="6"/>
  <c r="B56" i="6" l="1"/>
  <c r="B57" i="6"/>
  <c r="B9" i="8"/>
  <c r="B90" i="6"/>
  <c r="B33" i="6"/>
  <c r="B106" i="6"/>
  <c r="B105" i="6"/>
  <c r="B104" i="6"/>
  <c r="B103" i="6"/>
  <c r="B102" i="6"/>
  <c r="B101" i="6"/>
  <c r="B100" i="6"/>
  <c r="B98" i="6"/>
  <c r="B97" i="6"/>
  <c r="B96" i="6"/>
  <c r="B95" i="6"/>
  <c r="B94" i="6"/>
  <c r="B93" i="6"/>
  <c r="B92" i="6"/>
  <c r="B91" i="6"/>
  <c r="B88" i="6"/>
  <c r="B87" i="6"/>
  <c r="B86" i="6"/>
  <c r="B85" i="6"/>
  <c r="B84" i="6"/>
  <c r="B83" i="6"/>
  <c r="B82" i="6"/>
  <c r="B81" i="6"/>
  <c r="B80" i="6"/>
  <c r="B79" i="6"/>
  <c r="B78" i="6"/>
  <c r="B76" i="6"/>
  <c r="B75" i="6"/>
  <c r="B74" i="6"/>
  <c r="B73" i="6"/>
  <c r="B72" i="6"/>
  <c r="B71" i="6"/>
  <c r="B70" i="6"/>
  <c r="B69" i="6"/>
  <c r="B67" i="6"/>
  <c r="B66" i="6"/>
  <c r="B65" i="6"/>
  <c r="B64" i="6"/>
  <c r="B63" i="6"/>
  <c r="B62" i="6"/>
  <c r="B61" i="6"/>
  <c r="B60" i="6"/>
  <c r="B59" i="6"/>
  <c r="B58" i="6"/>
  <c r="B55" i="6"/>
  <c r="B54" i="6"/>
  <c r="B52" i="6"/>
  <c r="B50" i="6"/>
  <c r="B49" i="6"/>
  <c r="B48" i="6"/>
  <c r="B47" i="6"/>
  <c r="B46" i="6"/>
  <c r="B45" i="6"/>
  <c r="B44" i="6"/>
  <c r="B43" i="6"/>
  <c r="B42" i="6"/>
  <c r="B41" i="6"/>
  <c r="B40" i="6"/>
  <c r="B39" i="6"/>
  <c r="B38" i="6"/>
  <c r="B37" i="6"/>
  <c r="B35" i="6"/>
  <c r="B34" i="6"/>
  <c r="B32" i="6"/>
  <c r="B31" i="6"/>
  <c r="B30" i="6"/>
  <c r="B29" i="6"/>
  <c r="B28" i="6"/>
  <c r="B27" i="6"/>
  <c r="B26" i="6"/>
  <c r="B25" i="6"/>
  <c r="B24" i="6"/>
  <c r="B23" i="6"/>
  <c r="B22" i="6"/>
  <c r="B21" i="6"/>
  <c r="B20" i="6"/>
  <c r="B19" i="6"/>
  <c r="B18" i="6"/>
  <c r="B14" i="6"/>
  <c r="B13" i="6"/>
  <c r="B7" i="6"/>
  <c r="B8" i="6"/>
  <c r="B9" i="6"/>
  <c r="B10" i="6"/>
  <c r="B11" i="6"/>
  <c r="B6" i="6"/>
  <c r="B23" i="5"/>
  <c r="B5" i="5"/>
  <c r="B6" i="5"/>
  <c r="B7" i="5"/>
  <c r="B8" i="5"/>
  <c r="B9" i="5"/>
  <c r="B11" i="5"/>
  <c r="B14" i="5"/>
  <c r="B15" i="5"/>
  <c r="B16" i="5"/>
  <c r="B17" i="5"/>
  <c r="B18" i="5"/>
  <c r="B19" i="5"/>
  <c r="B20" i="5"/>
  <c r="B21" i="5"/>
  <c r="B22" i="5"/>
  <c r="B24" i="5"/>
  <c r="B25" i="5"/>
  <c r="B26" i="5"/>
  <c r="B27" i="5"/>
  <c r="B28" i="5"/>
  <c r="B29" i="5"/>
  <c r="B30" i="5"/>
  <c r="B32" i="5"/>
  <c r="B33" i="5"/>
  <c r="B34" i="5"/>
  <c r="B35" i="5"/>
  <c r="B36" i="5"/>
  <c r="B37" i="5"/>
  <c r="B38" i="5"/>
  <c r="B39" i="5"/>
  <c r="B40" i="5"/>
  <c r="B41" i="5"/>
  <c r="B42" i="5"/>
  <c r="B43" i="5"/>
  <c r="B46" i="5"/>
  <c r="B47" i="5"/>
  <c r="B48" i="5"/>
  <c r="B49" i="5"/>
  <c r="B50" i="5"/>
  <c r="B51" i="5"/>
  <c r="B52" i="5"/>
  <c r="B53" i="5"/>
  <c r="B54" i="5"/>
  <c r="B55" i="5"/>
  <c r="B56" i="5"/>
  <c r="B57" i="5"/>
  <c r="B58" i="5"/>
  <c r="B60" i="5"/>
  <c r="B61" i="5"/>
  <c r="B62" i="5"/>
  <c r="B63" i="5"/>
  <c r="B64" i="5"/>
  <c r="B65" i="5"/>
  <c r="B66" i="5"/>
  <c r="B68" i="5"/>
  <c r="B69" i="5"/>
  <c r="B70" i="5"/>
  <c r="B71" i="5"/>
  <c r="B73" i="5"/>
  <c r="B74" i="5"/>
  <c r="B75" i="5"/>
  <c r="B76" i="5"/>
  <c r="B78" i="5"/>
  <c r="B79" i="5"/>
  <c r="B80" i="5"/>
  <c r="B81" i="5"/>
  <c r="B82" i="5"/>
  <c r="B83" i="5"/>
  <c r="B84" i="5"/>
  <c r="B85" i="5"/>
  <c r="B87" i="5"/>
  <c r="B88" i="5"/>
  <c r="B89" i="5"/>
  <c r="B90" i="5"/>
  <c r="B91" i="5"/>
  <c r="B92" i="5"/>
  <c r="B4" i="5"/>
  <c r="R79" i="6"/>
  <c r="R78" i="6"/>
  <c r="R54" i="6"/>
  <c r="R55" i="6"/>
  <c r="R56" i="6"/>
  <c r="R57" i="6"/>
  <c r="R58" i="6"/>
  <c r="R59" i="6"/>
  <c r="R60" i="6"/>
  <c r="R61" i="6"/>
  <c r="R62" i="6"/>
  <c r="R63" i="6"/>
  <c r="R64" i="6"/>
  <c r="R65" i="6"/>
  <c r="R67" i="6"/>
  <c r="R69" i="6"/>
  <c r="R70" i="6"/>
  <c r="R71" i="6"/>
  <c r="R72" i="6"/>
  <c r="R73" i="6"/>
  <c r="R74" i="6"/>
  <c r="R75" i="6"/>
  <c r="R34" i="6"/>
  <c r="R20" i="6"/>
  <c r="R21" i="6"/>
  <c r="R22" i="6"/>
  <c r="R23" i="6"/>
  <c r="R24" i="6"/>
  <c r="R25" i="6"/>
  <c r="R26" i="6"/>
  <c r="R27" i="6"/>
  <c r="R28" i="6"/>
  <c r="R29" i="6"/>
  <c r="R30" i="6"/>
  <c r="R31" i="6"/>
  <c r="R32" i="6"/>
  <c r="R33" i="6"/>
  <c r="R19" i="6"/>
  <c r="R18" i="6"/>
  <c r="R6" i="6"/>
  <c r="R13" i="6"/>
  <c r="R7" i="6"/>
  <c r="R8" i="6"/>
  <c r="R9" i="6"/>
  <c r="R10" i="6"/>
  <c r="R11" i="6"/>
  <c r="R17" i="6" l="1"/>
  <c r="AL77" i="7"/>
  <c r="AL77" i="5"/>
  <c r="F17" i="6"/>
  <c r="F53" i="6"/>
  <c r="E12" i="6" l="1"/>
  <c r="E5" i="7" l="1"/>
  <c r="B5" i="7" s="1"/>
  <c r="E6" i="7"/>
  <c r="B6" i="7" s="1"/>
  <c r="E7" i="7"/>
  <c r="B7" i="7" s="1"/>
  <c r="E8" i="7"/>
  <c r="B8" i="7" s="1"/>
  <c r="E9" i="7"/>
  <c r="B9" i="7" s="1"/>
  <c r="E10" i="7"/>
  <c r="E11" i="7"/>
  <c r="B11" i="7" s="1"/>
  <c r="E12" i="7"/>
  <c r="E13" i="7"/>
  <c r="E14" i="7"/>
  <c r="B14" i="7" s="1"/>
  <c r="E15" i="7"/>
  <c r="B15" i="7" s="1"/>
  <c r="E16" i="7"/>
  <c r="B16" i="7" s="1"/>
  <c r="E17" i="7"/>
  <c r="B17" i="7" s="1"/>
  <c r="E18" i="7"/>
  <c r="B18" i="7" s="1"/>
  <c r="E19" i="7"/>
  <c r="B19" i="7" s="1"/>
  <c r="E20" i="7"/>
  <c r="B20" i="7" s="1"/>
  <c r="E21" i="7"/>
  <c r="B21" i="7" s="1"/>
  <c r="E22" i="7"/>
  <c r="B22" i="7" s="1"/>
  <c r="E23" i="7"/>
  <c r="B23" i="7" s="1"/>
  <c r="E24" i="7"/>
  <c r="B24" i="7" s="1"/>
  <c r="E25" i="7"/>
  <c r="B25" i="7" s="1"/>
  <c r="E26" i="7"/>
  <c r="B26" i="7" s="1"/>
  <c r="E27" i="7"/>
  <c r="B27" i="7" s="1"/>
  <c r="E28" i="7"/>
  <c r="B28" i="7" s="1"/>
  <c r="E29" i="7"/>
  <c r="B29" i="7" s="1"/>
  <c r="E30" i="7"/>
  <c r="B30" i="7" s="1"/>
  <c r="E31" i="7"/>
  <c r="E32" i="7"/>
  <c r="B32" i="7" s="1"/>
  <c r="E33" i="7"/>
  <c r="B33" i="7" s="1"/>
  <c r="E34" i="7"/>
  <c r="B34" i="7" s="1"/>
  <c r="E35" i="7"/>
  <c r="B35" i="7" s="1"/>
  <c r="E36" i="7"/>
  <c r="B36" i="7" s="1"/>
  <c r="E37" i="7"/>
  <c r="B37" i="7" s="1"/>
  <c r="E38" i="7"/>
  <c r="B38" i="7" s="1"/>
  <c r="E39" i="7"/>
  <c r="B39" i="7" s="1"/>
  <c r="E40" i="7"/>
  <c r="B40" i="7" s="1"/>
  <c r="E41" i="7"/>
  <c r="B41" i="7" s="1"/>
  <c r="E42" i="7"/>
  <c r="B42" i="7" s="1"/>
  <c r="E43" i="7"/>
  <c r="B43" i="7" s="1"/>
  <c r="E44" i="7"/>
  <c r="E45" i="7"/>
  <c r="E46" i="7"/>
  <c r="B46" i="7" s="1"/>
  <c r="E47" i="7"/>
  <c r="B47" i="7" s="1"/>
  <c r="E48" i="7"/>
  <c r="B48" i="7" s="1"/>
  <c r="E49" i="7"/>
  <c r="B49" i="7" s="1"/>
  <c r="E50" i="7"/>
  <c r="B50" i="7" s="1"/>
  <c r="E51" i="7"/>
  <c r="B51" i="7" s="1"/>
  <c r="E52" i="7"/>
  <c r="B52" i="7" s="1"/>
  <c r="E53" i="7"/>
  <c r="B53" i="7" s="1"/>
  <c r="E54" i="7"/>
  <c r="B54" i="7" s="1"/>
  <c r="E55" i="7"/>
  <c r="B55" i="7" s="1"/>
  <c r="E56" i="7"/>
  <c r="B56" i="7" s="1"/>
  <c r="E57" i="7"/>
  <c r="B57" i="7" s="1"/>
  <c r="E58" i="7"/>
  <c r="B58" i="7" s="1"/>
  <c r="E59" i="7"/>
  <c r="E60" i="7"/>
  <c r="B60" i="7" s="1"/>
  <c r="E61" i="7"/>
  <c r="B61" i="7" s="1"/>
  <c r="E62" i="7"/>
  <c r="B62" i="7" s="1"/>
  <c r="E63" i="7"/>
  <c r="B63" i="7" s="1"/>
  <c r="E64" i="7"/>
  <c r="B64" i="7" s="1"/>
  <c r="E65" i="7"/>
  <c r="B65" i="7" s="1"/>
  <c r="E66" i="7"/>
  <c r="B66" i="7" s="1"/>
  <c r="E67" i="7"/>
  <c r="E68" i="7"/>
  <c r="B68" i="7" s="1"/>
  <c r="E69" i="7"/>
  <c r="B69" i="7" s="1"/>
  <c r="E70" i="7"/>
  <c r="B70" i="7" s="1"/>
  <c r="E71" i="7"/>
  <c r="B71" i="7" s="1"/>
  <c r="E72" i="7"/>
  <c r="E73" i="7"/>
  <c r="B73" i="7" s="1"/>
  <c r="E74" i="7"/>
  <c r="B74" i="7" s="1"/>
  <c r="E75" i="7"/>
  <c r="B75" i="7" s="1"/>
  <c r="E76" i="7"/>
  <c r="B76" i="7" s="1"/>
  <c r="E77" i="7"/>
  <c r="E78" i="7"/>
  <c r="B78" i="7" s="1"/>
  <c r="E79" i="7"/>
  <c r="B79" i="7" s="1"/>
  <c r="E80" i="7"/>
  <c r="B80" i="7" s="1"/>
  <c r="E81" i="7"/>
  <c r="B81" i="7" s="1"/>
  <c r="E82" i="7"/>
  <c r="B82" i="7" s="1"/>
  <c r="E83" i="7"/>
  <c r="B83" i="7" s="1"/>
  <c r="E84" i="7"/>
  <c r="B84" i="7" s="1"/>
  <c r="E85" i="7"/>
  <c r="B85" i="7" s="1"/>
  <c r="E86" i="7"/>
  <c r="E87" i="7"/>
  <c r="B87" i="7" s="1"/>
  <c r="E88" i="7"/>
  <c r="B88" i="7" s="1"/>
  <c r="E89" i="7"/>
  <c r="B89" i="7" s="1"/>
  <c r="E90" i="7"/>
  <c r="B90" i="7" s="1"/>
  <c r="E91" i="7"/>
  <c r="B91" i="7" s="1"/>
  <c r="E92" i="7"/>
  <c r="B92" i="7" s="1"/>
  <c r="E4" i="7"/>
  <c r="B4" i="7" s="1"/>
  <c r="W106" i="10" l="1"/>
  <c r="W105" i="10"/>
  <c r="W104" i="10"/>
  <c r="W103" i="10"/>
  <c r="BD101" i="10"/>
  <c r="W101"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X99" i="10"/>
  <c r="V99" i="10"/>
  <c r="U99" i="10"/>
  <c r="T99" i="10"/>
  <c r="S99" i="10"/>
  <c r="R99" i="10"/>
  <c r="P99" i="10"/>
  <c r="O99" i="10"/>
  <c r="N99" i="10"/>
  <c r="M99" i="10"/>
  <c r="L99" i="10"/>
  <c r="K99" i="10"/>
  <c r="J99" i="10"/>
  <c r="I99" i="10"/>
  <c r="H99" i="10"/>
  <c r="G99" i="10"/>
  <c r="F99" i="10"/>
  <c r="E99" i="10"/>
  <c r="D99" i="10"/>
  <c r="C99" i="10"/>
  <c r="W98" i="10"/>
  <c r="Q98" i="10"/>
  <c r="B98" i="10"/>
  <c r="W97" i="10"/>
  <c r="Q97" i="10"/>
  <c r="B97" i="10"/>
  <c r="W96" i="10"/>
  <c r="Q96" i="10"/>
  <c r="B96" i="10"/>
  <c r="W95" i="10"/>
  <c r="W99" i="10" s="1"/>
  <c r="Q95" i="10"/>
  <c r="B95" i="10"/>
  <c r="B99" i="10" s="1"/>
  <c r="W93" i="10"/>
  <c r="Q93" i="10"/>
  <c r="B93" i="10"/>
  <c r="W92" i="10"/>
  <c r="Q92" i="10"/>
  <c r="B92" i="10"/>
  <c r="W91" i="10"/>
  <c r="Q91" i="10"/>
  <c r="B91" i="10"/>
  <c r="W90" i="10"/>
  <c r="Q90" i="10"/>
  <c r="B90" i="10"/>
  <c r="BE89" i="10"/>
  <c r="BD89" i="10"/>
  <c r="BC89" i="10"/>
  <c r="BB89" i="10"/>
  <c r="BA89" i="10"/>
  <c r="AZ89" i="10"/>
  <c r="AY89" i="10"/>
  <c r="AX89" i="10"/>
  <c r="AW89" i="10"/>
  <c r="AV89" i="10"/>
  <c r="AU89" i="10"/>
  <c r="AT89" i="10"/>
  <c r="AS89" i="10"/>
  <c r="AR89" i="10"/>
  <c r="AQ89" i="10"/>
  <c r="AP89" i="10"/>
  <c r="AO89" i="10"/>
  <c r="AN89" i="10"/>
  <c r="AM89" i="10"/>
  <c r="AL89" i="10"/>
  <c r="AK89" i="10"/>
  <c r="AJ89" i="10"/>
  <c r="AI89" i="10"/>
  <c r="AH89" i="10"/>
  <c r="AG89" i="10"/>
  <c r="AF89" i="10"/>
  <c r="AE89" i="10"/>
  <c r="AD89" i="10"/>
  <c r="AC89" i="10"/>
  <c r="AB89" i="10"/>
  <c r="AA89" i="10"/>
  <c r="Z89" i="10"/>
  <c r="Y89" i="10"/>
  <c r="X89" i="10"/>
  <c r="W89" i="10"/>
  <c r="V89" i="10"/>
  <c r="U89" i="10"/>
  <c r="T89" i="10"/>
  <c r="S89" i="10"/>
  <c r="R89" i="10"/>
  <c r="Q89" i="10"/>
  <c r="P89" i="10"/>
  <c r="O89" i="10"/>
  <c r="N89" i="10"/>
  <c r="M89" i="10"/>
  <c r="L89" i="10"/>
  <c r="K89" i="10"/>
  <c r="J89" i="10"/>
  <c r="I89" i="10"/>
  <c r="H89" i="10"/>
  <c r="G89" i="10"/>
  <c r="F89" i="10"/>
  <c r="E89" i="10"/>
  <c r="D89" i="10"/>
  <c r="C89" i="10"/>
  <c r="B89" i="10"/>
  <c r="Q88" i="10"/>
  <c r="W87" i="10"/>
  <c r="Q87" i="10"/>
  <c r="B87" i="10"/>
  <c r="W86" i="10"/>
  <c r="Q86" i="10"/>
  <c r="B86" i="10"/>
  <c r="W85" i="10"/>
  <c r="Q85" i="10"/>
  <c r="B85" i="10"/>
  <c r="W84" i="10"/>
  <c r="Q84" i="10"/>
  <c r="B84" i="10"/>
  <c r="W83" i="10"/>
  <c r="B83" i="10"/>
  <c r="W81" i="10"/>
  <c r="Q81" i="10"/>
  <c r="B81" i="10"/>
  <c r="W80" i="10"/>
  <c r="Q80" i="10"/>
  <c r="B80" i="10"/>
  <c r="W79" i="10"/>
  <c r="Q79" i="10"/>
  <c r="B79" i="10"/>
  <c r="W78" i="10"/>
  <c r="Q78" i="10"/>
  <c r="B78" i="10"/>
  <c r="BE77" i="10"/>
  <c r="BD77" i="10"/>
  <c r="BC77" i="10"/>
  <c r="BB77" i="10"/>
  <c r="BA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B77" i="10"/>
  <c r="W75" i="10"/>
  <c r="Q75" i="10"/>
  <c r="B75" i="10"/>
  <c r="W74" i="10"/>
  <c r="Q74" i="10"/>
  <c r="B74" i="10"/>
  <c r="W73" i="10"/>
  <c r="Q73" i="10"/>
  <c r="B73" i="10"/>
  <c r="W72" i="10"/>
  <c r="Q72" i="10"/>
  <c r="B72" i="10"/>
  <c r="W71" i="10"/>
  <c r="Q71" i="10"/>
  <c r="B71" i="10"/>
  <c r="W70" i="10"/>
  <c r="Q70" i="10"/>
  <c r="B70" i="10"/>
  <c r="W69" i="10"/>
  <c r="Q69" i="10"/>
  <c r="B69" i="10"/>
  <c r="BE68" i="10"/>
  <c r="BD68" i="10"/>
  <c r="BC68" i="10"/>
  <c r="BB68" i="10"/>
  <c r="BA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R68" i="10"/>
  <c r="Q68" i="10"/>
  <c r="P68" i="10"/>
  <c r="O68" i="10"/>
  <c r="N68" i="10"/>
  <c r="M68" i="10"/>
  <c r="L68" i="10"/>
  <c r="K68" i="10"/>
  <c r="J68" i="10"/>
  <c r="I68" i="10"/>
  <c r="H68" i="10"/>
  <c r="G68" i="10"/>
  <c r="F68" i="10"/>
  <c r="E68" i="10"/>
  <c r="D68" i="10"/>
  <c r="C68" i="10"/>
  <c r="B68" i="10"/>
  <c r="Q67" i="10"/>
  <c r="W66" i="10"/>
  <c r="Q66" i="10"/>
  <c r="B66" i="10"/>
  <c r="W65" i="10"/>
  <c r="Q65" i="10"/>
  <c r="B65" i="10"/>
  <c r="W64" i="10"/>
  <c r="Q64" i="10"/>
  <c r="B64" i="10"/>
  <c r="W63" i="10"/>
  <c r="Q63" i="10"/>
  <c r="B63" i="10"/>
  <c r="W62" i="10"/>
  <c r="Q62" i="10"/>
  <c r="B62" i="10"/>
  <c r="W61" i="10"/>
  <c r="Q61" i="10"/>
  <c r="B61" i="10"/>
  <c r="W60" i="10"/>
  <c r="Q60" i="10"/>
  <c r="B60" i="10"/>
  <c r="W59" i="10"/>
  <c r="Q59" i="10"/>
  <c r="B59" i="10"/>
  <c r="W58" i="10"/>
  <c r="Q58" i="10"/>
  <c r="B58" i="10"/>
  <c r="W57" i="10"/>
  <c r="Q57" i="10"/>
  <c r="B57" i="10"/>
  <c r="W56" i="10"/>
  <c r="Q56" i="10"/>
  <c r="B56" i="10"/>
  <c r="W55" i="10"/>
  <c r="Q55" i="10"/>
  <c r="B55" i="10"/>
  <c r="W54" i="10"/>
  <c r="Q54" i="10"/>
  <c r="B54" i="10"/>
  <c r="BE53" i="10"/>
  <c r="BD53" i="10"/>
  <c r="BC53" i="10"/>
  <c r="BB53" i="10"/>
  <c r="BA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V51" i="10" s="1"/>
  <c r="U53" i="10"/>
  <c r="T53" i="10"/>
  <c r="S53" i="10"/>
  <c r="R53" i="10"/>
  <c r="Q53" i="10"/>
  <c r="P53" i="10"/>
  <c r="O53" i="10"/>
  <c r="N53" i="10"/>
  <c r="M53" i="10"/>
  <c r="L53" i="10"/>
  <c r="K53" i="10"/>
  <c r="J53" i="10"/>
  <c r="I53" i="10"/>
  <c r="H53" i="10"/>
  <c r="G53" i="10"/>
  <c r="F53" i="10"/>
  <c r="E53" i="10"/>
  <c r="D53" i="10"/>
  <c r="C53" i="10"/>
  <c r="B53" i="10"/>
  <c r="BE51" i="10"/>
  <c r="BD51" i="10"/>
  <c r="BC51" i="10"/>
  <c r="BB51" i="10"/>
  <c r="BA51" i="10"/>
  <c r="AT51" i="10"/>
  <c r="AS51" i="10"/>
  <c r="AR51" i="10"/>
  <c r="AQ51" i="10"/>
  <c r="AP51" i="10"/>
  <c r="AO51" i="10"/>
  <c r="AN51" i="10"/>
  <c r="AM51" i="10"/>
  <c r="AL51" i="10"/>
  <c r="AJ51" i="10"/>
  <c r="AI51" i="10"/>
  <c r="AH51" i="10"/>
  <c r="AG51" i="10"/>
  <c r="AF51" i="10"/>
  <c r="AE51" i="10"/>
  <c r="AD51" i="10"/>
  <c r="AC51" i="10"/>
  <c r="AB51" i="10"/>
  <c r="AA51" i="10"/>
  <c r="Z51" i="10"/>
  <c r="Y51" i="10"/>
  <c r="X51" i="10"/>
  <c r="W51" i="10"/>
  <c r="U51" i="10"/>
  <c r="T51" i="10"/>
  <c r="S51" i="10"/>
  <c r="R51" i="10"/>
  <c r="P51" i="10"/>
  <c r="O51" i="10"/>
  <c r="N51" i="10"/>
  <c r="M51" i="10"/>
  <c r="L51" i="10"/>
  <c r="K51" i="10"/>
  <c r="J51" i="10"/>
  <c r="I51" i="10"/>
  <c r="H51" i="10"/>
  <c r="G51" i="10"/>
  <c r="F51" i="10"/>
  <c r="E51" i="10"/>
  <c r="D51" i="10"/>
  <c r="C51" i="10"/>
  <c r="B51" i="10"/>
  <c r="W49" i="10"/>
  <c r="Q49" i="10"/>
  <c r="B49" i="10"/>
  <c r="Q48" i="10"/>
  <c r="W47" i="10"/>
  <c r="Q47" i="10"/>
  <c r="B47" i="10"/>
  <c r="W46" i="10"/>
  <c r="Q46" i="10"/>
  <c r="B46" i="10"/>
  <c r="W45" i="10"/>
  <c r="Q45" i="10"/>
  <c r="B45" i="10"/>
  <c r="W44" i="10"/>
  <c r="Q44" i="10"/>
  <c r="B44" i="10"/>
  <c r="W43" i="10"/>
  <c r="Q43" i="10"/>
  <c r="B43" i="10"/>
  <c r="W42" i="10"/>
  <c r="Q42" i="10"/>
  <c r="B42" i="10"/>
  <c r="W41" i="10"/>
  <c r="Q41" i="10"/>
  <c r="B41" i="10"/>
  <c r="W40" i="10"/>
  <c r="Q40" i="10"/>
  <c r="B40" i="10"/>
  <c r="W39" i="10"/>
  <c r="Q39" i="10"/>
  <c r="B39" i="10"/>
  <c r="W38" i="10"/>
  <c r="Q38" i="10"/>
  <c r="B38" i="10"/>
  <c r="W37" i="10"/>
  <c r="Q37" i="10"/>
  <c r="B37" i="10"/>
  <c r="BE36" i="10"/>
  <c r="BD36" i="10"/>
  <c r="BC36" i="10"/>
  <c r="BB36" i="10"/>
  <c r="BA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B36" i="10"/>
  <c r="W34" i="10"/>
  <c r="Q34" i="10"/>
  <c r="B34" i="10"/>
  <c r="W33" i="10"/>
  <c r="Q33" i="10"/>
  <c r="B33" i="10"/>
  <c r="W32" i="10"/>
  <c r="Q32" i="10"/>
  <c r="B32" i="10"/>
  <c r="W31" i="10"/>
  <c r="Q31" i="10"/>
  <c r="B31" i="10"/>
  <c r="W30" i="10"/>
  <c r="Q30" i="10"/>
  <c r="B30" i="10"/>
  <c r="W29" i="10"/>
  <c r="Q29" i="10"/>
  <c r="B29" i="10"/>
  <c r="W28" i="10"/>
  <c r="Q28" i="10"/>
  <c r="B28" i="10"/>
  <c r="W27" i="10"/>
  <c r="Q27" i="10"/>
  <c r="B27" i="10"/>
  <c r="W26" i="10"/>
  <c r="Q26" i="10"/>
  <c r="B26" i="10"/>
  <c r="W25" i="10"/>
  <c r="Q25" i="10"/>
  <c r="B25" i="10"/>
  <c r="W24" i="10"/>
  <c r="Q24" i="10"/>
  <c r="B24" i="10"/>
  <c r="BE23" i="10"/>
  <c r="W23" i="10"/>
  <c r="Q23" i="10"/>
  <c r="B23" i="10"/>
  <c r="BE22" i="10"/>
  <c r="W22" i="10"/>
  <c r="Q22" i="10"/>
  <c r="B22" i="10"/>
  <c r="BE21" i="10"/>
  <c r="BD21" i="10"/>
  <c r="AZ21" i="10"/>
  <c r="AY21" i="10"/>
  <c r="AX21" i="10"/>
  <c r="AW21" i="10"/>
  <c r="AV21" i="10"/>
  <c r="AU21" i="10"/>
  <c r="W21" i="10"/>
  <c r="Q21" i="10"/>
  <c r="B21" i="10"/>
  <c r="BE20" i="10"/>
  <c r="BD20" i="10"/>
  <c r="AZ20" i="10"/>
  <c r="AY20" i="10"/>
  <c r="AX20" i="10"/>
  <c r="AW20" i="10"/>
  <c r="AV20" i="10"/>
  <c r="AU20" i="10"/>
  <c r="W20" i="10"/>
  <c r="Q20" i="10"/>
  <c r="B20" i="10"/>
  <c r="BD19" i="10"/>
  <c r="AZ19" i="10"/>
  <c r="AY19" i="10"/>
  <c r="AX19" i="10"/>
  <c r="AW19" i="10"/>
  <c r="AV19" i="10"/>
  <c r="AU19" i="10"/>
  <c r="W19" i="10"/>
  <c r="Q19" i="10"/>
  <c r="B19" i="10"/>
  <c r="B17" i="10" s="1"/>
  <c r="BD18" i="10"/>
  <c r="AZ18" i="10"/>
  <c r="AY18" i="10"/>
  <c r="AX18" i="10"/>
  <c r="AX17" i="10" s="1"/>
  <c r="AW18" i="10"/>
  <c r="AV18" i="10"/>
  <c r="AU18" i="10"/>
  <c r="AU17" i="10" s="1"/>
  <c r="W18" i="10"/>
  <c r="Q18" i="10"/>
  <c r="B18" i="10"/>
  <c r="BE17" i="10"/>
  <c r="BD17" i="10"/>
  <c r="BC17" i="10"/>
  <c r="BB17" i="10"/>
  <c r="BA17" i="10"/>
  <c r="AZ17" i="10"/>
  <c r="AY17" i="10"/>
  <c r="AW17" i="10"/>
  <c r="AV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V17" i="10"/>
  <c r="U17" i="10"/>
  <c r="T17" i="10"/>
  <c r="S17" i="10"/>
  <c r="R17" i="10"/>
  <c r="Q17" i="10"/>
  <c r="P17" i="10"/>
  <c r="O17" i="10"/>
  <c r="N17" i="10"/>
  <c r="M17" i="10"/>
  <c r="L17" i="10"/>
  <c r="K17" i="10"/>
  <c r="J17" i="10"/>
  <c r="I17" i="10"/>
  <c r="H17" i="10"/>
  <c r="G17" i="10"/>
  <c r="F17" i="10"/>
  <c r="E17" i="10"/>
  <c r="D17" i="10"/>
  <c r="C17" i="10"/>
  <c r="W14" i="10"/>
  <c r="Q14" i="10"/>
  <c r="B14" i="10"/>
  <c r="BE12" i="10"/>
  <c r="BE15" i="10" s="1"/>
  <c r="BC12" i="10"/>
  <c r="BC15" i="10" s="1"/>
  <c r="BB12" i="10"/>
  <c r="BB15" i="10" s="1"/>
  <c r="BA12" i="10"/>
  <c r="BA15" i="10" s="1"/>
  <c r="AT12" i="10"/>
  <c r="AT15" i="10" s="1"/>
  <c r="AS12" i="10"/>
  <c r="AS15" i="10" s="1"/>
  <c r="AR12" i="10"/>
  <c r="AQ12" i="10"/>
  <c r="AQ15" i="10" s="1"/>
  <c r="AP12" i="10"/>
  <c r="AO12" i="10"/>
  <c r="AO15" i="10" s="1"/>
  <c r="AN12" i="10"/>
  <c r="AM12" i="10"/>
  <c r="AM15" i="10" s="1"/>
  <c r="AL12" i="10"/>
  <c r="AL15" i="10" s="1"/>
  <c r="AK12" i="10"/>
  <c r="AJ12" i="10"/>
  <c r="AI12" i="10"/>
  <c r="AI15" i="10" s="1"/>
  <c r="AH12" i="10"/>
  <c r="AH15" i="10" s="1"/>
  <c r="AG12" i="10"/>
  <c r="AG15" i="10" s="1"/>
  <c r="AF12" i="10"/>
  <c r="AE12" i="10"/>
  <c r="AE15" i="10" s="1"/>
  <c r="AD12" i="10"/>
  <c r="AD15" i="10" s="1"/>
  <c r="AC12" i="10"/>
  <c r="AB12" i="10"/>
  <c r="AA12" i="10"/>
  <c r="AA15" i="10" s="1"/>
  <c r="Z12" i="10"/>
  <c r="Z15" i="10" s="1"/>
  <c r="Y12" i="10"/>
  <c r="Y15" i="10" s="1"/>
  <c r="X12" i="10"/>
  <c r="V12" i="10"/>
  <c r="U12" i="10"/>
  <c r="U15" i="10" s="1"/>
  <c r="T12" i="10"/>
  <c r="T15" i="10" s="1"/>
  <c r="S12" i="10"/>
  <c r="R12" i="10"/>
  <c r="R15" i="10" s="1"/>
  <c r="P12" i="10"/>
  <c r="P15" i="10" s="1"/>
  <c r="O12" i="10"/>
  <c r="N12" i="10"/>
  <c r="N15" i="10" s="1"/>
  <c r="M12" i="10"/>
  <c r="M15" i="10" s="1"/>
  <c r="L12" i="10"/>
  <c r="L15" i="10" s="1"/>
  <c r="K12" i="10"/>
  <c r="J12" i="10"/>
  <c r="J15" i="10" s="1"/>
  <c r="I12" i="10"/>
  <c r="I15" i="10" s="1"/>
  <c r="H12" i="10"/>
  <c r="H15" i="10" s="1"/>
  <c r="G12" i="10"/>
  <c r="F12" i="10"/>
  <c r="F15" i="10" s="1"/>
  <c r="E12" i="10"/>
  <c r="E15" i="10" s="1"/>
  <c r="D12" i="10"/>
  <c r="D15" i="10" s="1"/>
  <c r="C12" i="10"/>
  <c r="W11" i="10"/>
  <c r="Q11" i="10"/>
  <c r="B11" i="10"/>
  <c r="W10" i="10"/>
  <c r="Q10" i="10"/>
  <c r="B10" i="10"/>
  <c r="W9" i="10"/>
  <c r="Q9" i="10"/>
  <c r="B9" i="10"/>
  <c r="W8" i="10"/>
  <c r="Q8" i="10"/>
  <c r="B8" i="10"/>
  <c r="W7" i="10"/>
  <c r="Q7" i="10"/>
  <c r="B7" i="10"/>
  <c r="BD6" i="10"/>
  <c r="BD12" i="10" s="1"/>
  <c r="BD15" i="10" s="1"/>
  <c r="AZ6" i="10"/>
  <c r="AZ12" i="10" s="1"/>
  <c r="AZ15" i="10" s="1"/>
  <c r="AY6" i="10"/>
  <c r="AY12" i="10" s="1"/>
  <c r="AY15" i="10" s="1"/>
  <c r="AX6" i="10"/>
  <c r="AX12" i="10" s="1"/>
  <c r="AW6" i="10"/>
  <c r="AW12" i="10" s="1"/>
  <c r="AW15" i="10" s="1"/>
  <c r="AV6" i="10"/>
  <c r="AV12" i="10" s="1"/>
  <c r="AV15" i="10" s="1"/>
  <c r="AU6" i="10"/>
  <c r="AU12" i="10" s="1"/>
  <c r="W6" i="10"/>
  <c r="Q6" i="10"/>
  <c r="B6" i="10"/>
  <c r="L80" i="8"/>
  <c r="K80" i="8"/>
  <c r="J80" i="8"/>
  <c r="I80" i="8"/>
  <c r="H80" i="8"/>
  <c r="G80" i="8"/>
  <c r="F80" i="8"/>
  <c r="D80" i="8"/>
  <c r="C80" i="8"/>
  <c r="B80" i="8"/>
  <c r="L74" i="8"/>
  <c r="L73" i="8"/>
  <c r="L72" i="8"/>
  <c r="L71" i="8"/>
  <c r="K70" i="8"/>
  <c r="J70" i="8"/>
  <c r="I70" i="8"/>
  <c r="H70" i="8"/>
  <c r="G70" i="8"/>
  <c r="F70" i="8"/>
  <c r="D70" i="8"/>
  <c r="C70" i="8"/>
  <c r="B70" i="8"/>
  <c r="L67" i="8"/>
  <c r="L66" i="8"/>
  <c r="L65" i="8"/>
  <c r="L64" i="8"/>
  <c r="L63" i="8"/>
  <c r="L62" i="8"/>
  <c r="L61" i="8"/>
  <c r="L60" i="8"/>
  <c r="L59" i="8"/>
  <c r="K58" i="8"/>
  <c r="J58" i="8"/>
  <c r="H58" i="8"/>
  <c r="G58" i="8"/>
  <c r="F58" i="8"/>
  <c r="D58" i="8"/>
  <c r="C58" i="8"/>
  <c r="B58" i="8"/>
  <c r="L56" i="8"/>
  <c r="L55" i="8"/>
  <c r="L54" i="8"/>
  <c r="L53" i="8"/>
  <c r="L52" i="8"/>
  <c r="L51" i="8"/>
  <c r="L50" i="8"/>
  <c r="K49" i="8"/>
  <c r="K31" i="8" s="1"/>
  <c r="J49" i="8"/>
  <c r="I49" i="8"/>
  <c r="H49" i="8"/>
  <c r="G49" i="8"/>
  <c r="G31" i="8" s="1"/>
  <c r="F49" i="8"/>
  <c r="D49" i="8"/>
  <c r="C49" i="8"/>
  <c r="B49" i="8"/>
  <c r="L47" i="8"/>
  <c r="L46" i="8"/>
  <c r="L45" i="8"/>
  <c r="L44" i="8"/>
  <c r="L43" i="8"/>
  <c r="L42" i="8"/>
  <c r="L41" i="8"/>
  <c r="L40" i="8"/>
  <c r="L39" i="8"/>
  <c r="L38" i="8"/>
  <c r="L37" i="8"/>
  <c r="L36" i="8"/>
  <c r="L35" i="8"/>
  <c r="L34" i="8"/>
  <c r="K33" i="8"/>
  <c r="J33" i="8"/>
  <c r="I33" i="8"/>
  <c r="I31" i="8" s="1"/>
  <c r="H33" i="8"/>
  <c r="G33" i="8"/>
  <c r="F33" i="8"/>
  <c r="F31" i="8" s="1"/>
  <c r="E33" i="8"/>
  <c r="E31" i="8" s="1"/>
  <c r="D33" i="8"/>
  <c r="C33" i="8"/>
  <c r="B33" i="8"/>
  <c r="H31" i="8"/>
  <c r="C31" i="8"/>
  <c r="L29" i="8"/>
  <c r="L28" i="8"/>
  <c r="L27" i="8"/>
  <c r="L26" i="8"/>
  <c r="L25" i="8"/>
  <c r="L24" i="8"/>
  <c r="L23" i="8"/>
  <c r="L22" i="8"/>
  <c r="L21" i="8"/>
  <c r="L20" i="8"/>
  <c r="L19" i="8"/>
  <c r="L18" i="8"/>
  <c r="L17" i="8"/>
  <c r="L16" i="8"/>
  <c r="L15" i="8"/>
  <c r="L14" i="8"/>
  <c r="L11" i="8"/>
  <c r="K9" i="8"/>
  <c r="J9" i="8"/>
  <c r="I9" i="8"/>
  <c r="H9" i="8"/>
  <c r="H12" i="8" s="1"/>
  <c r="G9" i="8"/>
  <c r="F9" i="8"/>
  <c r="E9" i="8"/>
  <c r="D9" i="8"/>
  <c r="C9" i="8"/>
  <c r="L8" i="8"/>
  <c r="L7" i="8"/>
  <c r="L6" i="8"/>
  <c r="L5" i="8"/>
  <c r="L4" i="8"/>
  <c r="F12" i="8" l="1"/>
  <c r="AU15" i="10"/>
  <c r="C12" i="8"/>
  <c r="G12" i="8"/>
  <c r="K12" i="8"/>
  <c r="B12" i="10"/>
  <c r="B15" i="10" s="1"/>
  <c r="S15" i="10"/>
  <c r="X15" i="10"/>
  <c r="AB15" i="10"/>
  <c r="AF15" i="10"/>
  <c r="AR15" i="10"/>
  <c r="Q12" i="10"/>
  <c r="C15" i="10"/>
  <c r="G15" i="10"/>
  <c r="K15" i="10"/>
  <c r="O15" i="10"/>
  <c r="W17" i="10"/>
  <c r="W12" i="10"/>
  <c r="AX15" i="10"/>
  <c r="Q51" i="10"/>
  <c r="Q15" i="10" s="1"/>
  <c r="AN15" i="10"/>
  <c r="AC15" i="10"/>
  <c r="AP15" i="10"/>
  <c r="V15" i="10"/>
  <c r="AK51" i="10"/>
  <c r="AK15" i="10" s="1"/>
  <c r="AJ15" i="10"/>
  <c r="W15" i="10"/>
  <c r="L70" i="8"/>
  <c r="L58" i="8"/>
  <c r="D31" i="8"/>
  <c r="J31" i="8"/>
  <c r="B31" i="8"/>
  <c r="L49" i="8"/>
  <c r="D12" i="8"/>
  <c r="I12" i="8"/>
  <c r="E12" i="8"/>
  <c r="J12" i="8"/>
  <c r="B12" i="8"/>
  <c r="L33" i="8"/>
  <c r="L31" i="8" s="1"/>
  <c r="L9" i="8"/>
  <c r="Q99" i="10"/>
  <c r="X106" i="6"/>
  <c r="X105" i="6"/>
  <c r="X104" i="6"/>
  <c r="X103"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E79" i="8" s="1"/>
  <c r="M99" i="6"/>
  <c r="L99" i="6"/>
  <c r="K99" i="6"/>
  <c r="J99" i="6"/>
  <c r="I99" i="6"/>
  <c r="H99" i="6"/>
  <c r="G99" i="6"/>
  <c r="F99" i="6"/>
  <c r="D99" i="6"/>
  <c r="C99" i="6"/>
  <c r="X98" i="6"/>
  <c r="R98" i="6"/>
  <c r="X97" i="6"/>
  <c r="R97" i="6"/>
  <c r="X96" i="6"/>
  <c r="R96" i="6"/>
  <c r="X95" i="6"/>
  <c r="R95" i="6"/>
  <c r="X93" i="6"/>
  <c r="R93" i="6"/>
  <c r="X92" i="6"/>
  <c r="R92" i="6"/>
  <c r="X91" i="6"/>
  <c r="X90" i="6"/>
  <c r="R90" i="6"/>
  <c r="BF89" i="6"/>
  <c r="BE89" i="6"/>
  <c r="BD89" i="6"/>
  <c r="BC89" i="6"/>
  <c r="BB89" i="6"/>
  <c r="BA89" i="6"/>
  <c r="AZ89" i="6"/>
  <c r="AY89" i="6"/>
  <c r="AX89" i="6"/>
  <c r="AW89" i="6"/>
  <c r="AV89" i="6"/>
  <c r="AU89" i="6"/>
  <c r="AT89" i="6"/>
  <c r="AS89" i="6"/>
  <c r="AR89" i="6"/>
  <c r="AQ89" i="6"/>
  <c r="AP89" i="6"/>
  <c r="AO89" i="6"/>
  <c r="AN89" i="6"/>
  <c r="AM89" i="6"/>
  <c r="AL89" i="6"/>
  <c r="AK89" i="6"/>
  <c r="AJ89" i="6"/>
  <c r="AI89" i="6"/>
  <c r="AH89" i="6"/>
  <c r="AG89" i="6"/>
  <c r="AF89" i="6"/>
  <c r="AE89" i="6"/>
  <c r="AD89" i="6"/>
  <c r="AC89" i="6"/>
  <c r="AB89" i="6"/>
  <c r="AA89" i="6"/>
  <c r="Z89" i="6"/>
  <c r="Y89" i="6"/>
  <c r="W89" i="6"/>
  <c r="V89" i="6"/>
  <c r="U89" i="6"/>
  <c r="T89" i="6"/>
  <c r="S89" i="6"/>
  <c r="R89" i="6" s="1"/>
  <c r="Q89" i="6"/>
  <c r="P89" i="6"/>
  <c r="O89" i="6"/>
  <c r="N89" i="6"/>
  <c r="E70" i="8" s="1"/>
  <c r="M89" i="6"/>
  <c r="L89" i="6"/>
  <c r="K89" i="6"/>
  <c r="J89" i="6"/>
  <c r="I89" i="6"/>
  <c r="H89" i="6"/>
  <c r="G89" i="6"/>
  <c r="F89" i="6"/>
  <c r="D89" i="6"/>
  <c r="C89" i="6"/>
  <c r="R88" i="6"/>
  <c r="X87" i="6"/>
  <c r="R87" i="6"/>
  <c r="X86" i="6"/>
  <c r="R86" i="6"/>
  <c r="X85" i="6"/>
  <c r="R85" i="6"/>
  <c r="X84" i="6"/>
  <c r="R84" i="6"/>
  <c r="X83" i="6"/>
  <c r="X81" i="6"/>
  <c r="R81" i="6"/>
  <c r="X80" i="6"/>
  <c r="X79" i="6"/>
  <c r="X78" i="6"/>
  <c r="X77" i="6" s="1"/>
  <c r="BF77" i="6"/>
  <c r="BE77" i="6"/>
  <c r="BD77" i="6"/>
  <c r="BC77" i="6"/>
  <c r="BB77" i="6"/>
  <c r="AU77" i="6"/>
  <c r="AT77" i="6"/>
  <c r="AS77" i="6"/>
  <c r="AR77" i="6"/>
  <c r="AQ77" i="6"/>
  <c r="AP77" i="6"/>
  <c r="AO77" i="6"/>
  <c r="AN77" i="6"/>
  <c r="AM77" i="6"/>
  <c r="AL77" i="6"/>
  <c r="AK77" i="6"/>
  <c r="AJ77" i="6"/>
  <c r="AI77" i="6"/>
  <c r="AH77" i="6"/>
  <c r="AG77" i="6"/>
  <c r="AF77" i="6"/>
  <c r="AE77" i="6"/>
  <c r="AD77" i="6"/>
  <c r="AC77" i="6"/>
  <c r="AB77" i="6"/>
  <c r="AA77" i="6"/>
  <c r="Z77" i="6"/>
  <c r="Y77" i="6"/>
  <c r="W77" i="6"/>
  <c r="V77" i="6"/>
  <c r="U77" i="6"/>
  <c r="T77" i="6"/>
  <c r="Q77" i="6"/>
  <c r="P77" i="6"/>
  <c r="O77" i="6"/>
  <c r="N77" i="6"/>
  <c r="E57" i="8" s="1"/>
  <c r="M77" i="6"/>
  <c r="L77" i="6"/>
  <c r="K77" i="6"/>
  <c r="J77" i="6"/>
  <c r="I77" i="6"/>
  <c r="H77" i="6"/>
  <c r="G77" i="6"/>
  <c r="F77" i="6"/>
  <c r="D77" i="6"/>
  <c r="C77" i="6"/>
  <c r="X75" i="6"/>
  <c r="X74" i="6"/>
  <c r="X73" i="6"/>
  <c r="X72" i="6"/>
  <c r="X71" i="6"/>
  <c r="X70" i="6"/>
  <c r="X69" i="6"/>
  <c r="BF68" i="6"/>
  <c r="BE68" i="6"/>
  <c r="BD68" i="6"/>
  <c r="BC68" i="6"/>
  <c r="BB68" i="6"/>
  <c r="AU68" i="6"/>
  <c r="AT68" i="6"/>
  <c r="AS68" i="6"/>
  <c r="AR68" i="6"/>
  <c r="AQ68" i="6"/>
  <c r="AP68" i="6"/>
  <c r="AO68" i="6"/>
  <c r="AN68" i="6"/>
  <c r="AM68" i="6"/>
  <c r="AL68" i="6"/>
  <c r="AK68" i="6"/>
  <c r="AJ68" i="6"/>
  <c r="AI68" i="6"/>
  <c r="AH68" i="6"/>
  <c r="AG68" i="6"/>
  <c r="AF68" i="6"/>
  <c r="AE68" i="6"/>
  <c r="AD68" i="6"/>
  <c r="AC68" i="6"/>
  <c r="AB68" i="6"/>
  <c r="AA68" i="6"/>
  <c r="Z68" i="6"/>
  <c r="Y68" i="6"/>
  <c r="W68" i="6"/>
  <c r="V68" i="6"/>
  <c r="U68" i="6"/>
  <c r="T68" i="6"/>
  <c r="S68" i="6"/>
  <c r="R68" i="6" s="1"/>
  <c r="Q68" i="6"/>
  <c r="P68" i="6"/>
  <c r="O68" i="6"/>
  <c r="N68" i="6"/>
  <c r="E48" i="8" s="1"/>
  <c r="M68" i="6"/>
  <c r="L68" i="6"/>
  <c r="K68" i="6"/>
  <c r="J68" i="6"/>
  <c r="I68" i="6"/>
  <c r="H68" i="6"/>
  <c r="G68" i="6"/>
  <c r="F68" i="6"/>
  <c r="D68" i="6"/>
  <c r="C68" i="6"/>
  <c r="X66" i="6"/>
  <c r="X65" i="6"/>
  <c r="X64" i="6"/>
  <c r="X63" i="6"/>
  <c r="X62" i="6"/>
  <c r="X61" i="6"/>
  <c r="X60" i="6"/>
  <c r="X59" i="6"/>
  <c r="X58" i="6"/>
  <c r="X57" i="6"/>
  <c r="X56" i="6"/>
  <c r="X55" i="6"/>
  <c r="X54" i="6"/>
  <c r="BF53" i="6"/>
  <c r="BE53" i="6"/>
  <c r="BD53" i="6"/>
  <c r="BC53" i="6"/>
  <c r="BB53" i="6"/>
  <c r="AU53" i="6"/>
  <c r="AU51" i="6" s="1"/>
  <c r="AT53" i="6"/>
  <c r="AS53" i="6"/>
  <c r="AS51" i="6" s="1"/>
  <c r="AR53" i="6"/>
  <c r="AQ53" i="6"/>
  <c r="AQ51" i="6" s="1"/>
  <c r="AP53" i="6"/>
  <c r="AO53" i="6"/>
  <c r="AO51" i="6" s="1"/>
  <c r="AN53" i="6"/>
  <c r="AM53" i="6"/>
  <c r="AL53" i="6"/>
  <c r="AK53" i="6"/>
  <c r="AJ53" i="6"/>
  <c r="AI53" i="6"/>
  <c r="AH53" i="6"/>
  <c r="AG53" i="6"/>
  <c r="AF53" i="6"/>
  <c r="AE53" i="6"/>
  <c r="AD53" i="6"/>
  <c r="AC53" i="6"/>
  <c r="AB53" i="6"/>
  <c r="AA53" i="6"/>
  <c r="Z53" i="6"/>
  <c r="Y53" i="6"/>
  <c r="X53" i="6"/>
  <c r="W53" i="6"/>
  <c r="W51" i="6" s="1"/>
  <c r="V53" i="6"/>
  <c r="U53" i="6"/>
  <c r="T53" i="6"/>
  <c r="S53" i="6"/>
  <c r="Q53" i="6"/>
  <c r="Q51" i="6" s="1"/>
  <c r="P53" i="6"/>
  <c r="P51" i="6" s="1"/>
  <c r="O53" i="6"/>
  <c r="O51" i="6" s="1"/>
  <c r="N53" i="6"/>
  <c r="M53" i="6"/>
  <c r="L53" i="6"/>
  <c r="K53" i="6"/>
  <c r="K51" i="6" s="1"/>
  <c r="J53" i="6"/>
  <c r="I53" i="6"/>
  <c r="H53" i="6"/>
  <c r="G53" i="6"/>
  <c r="G51" i="6" s="1"/>
  <c r="BF51" i="6"/>
  <c r="BD51" i="6"/>
  <c r="BC51" i="6"/>
  <c r="BB51" i="6"/>
  <c r="AT51" i="6"/>
  <c r="AR51" i="6"/>
  <c r="AP51" i="6"/>
  <c r="AN51" i="6"/>
  <c r="AI51" i="6"/>
  <c r="AG51" i="6"/>
  <c r="AE51" i="6"/>
  <c r="AC51" i="6"/>
  <c r="AA51" i="6"/>
  <c r="Y51" i="6"/>
  <c r="V51" i="6"/>
  <c r="U51" i="6"/>
  <c r="T51" i="6"/>
  <c r="M51" i="6"/>
  <c r="I51" i="6"/>
  <c r="D51" i="6"/>
  <c r="X49" i="6"/>
  <c r="R49" i="6"/>
  <c r="R48" i="6"/>
  <c r="X47" i="6"/>
  <c r="R47" i="6"/>
  <c r="X46" i="6"/>
  <c r="R46" i="6"/>
  <c r="X45" i="6"/>
  <c r="R45" i="6"/>
  <c r="X44" i="6"/>
  <c r="R44" i="6"/>
  <c r="X43" i="6"/>
  <c r="R43" i="6"/>
  <c r="X42" i="6"/>
  <c r="R42" i="6"/>
  <c r="X41" i="6"/>
  <c r="R41" i="6"/>
  <c r="X40" i="6"/>
  <c r="R40" i="6"/>
  <c r="X39" i="6"/>
  <c r="R39" i="6"/>
  <c r="X38" i="6"/>
  <c r="R38" i="6"/>
  <c r="X37" i="6"/>
  <c r="R37"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W36" i="6"/>
  <c r="V36" i="6"/>
  <c r="U36" i="6"/>
  <c r="T36" i="6"/>
  <c r="S36" i="6"/>
  <c r="R36" i="6"/>
  <c r="Q36" i="6"/>
  <c r="P36" i="6"/>
  <c r="O36" i="6"/>
  <c r="N36" i="6"/>
  <c r="M36" i="6"/>
  <c r="L36" i="6"/>
  <c r="K36" i="6"/>
  <c r="J36" i="6"/>
  <c r="I36" i="6"/>
  <c r="H36" i="6"/>
  <c r="G36" i="6"/>
  <c r="F36" i="6"/>
  <c r="D36" i="6"/>
  <c r="C36" i="6"/>
  <c r="X34" i="6"/>
  <c r="X32" i="6"/>
  <c r="X31" i="6"/>
  <c r="X30" i="6"/>
  <c r="X29" i="6"/>
  <c r="X28" i="6"/>
  <c r="X27" i="6"/>
  <c r="X26" i="6"/>
  <c r="X25" i="6"/>
  <c r="X24" i="6"/>
  <c r="BF23" i="6"/>
  <c r="X23" i="6"/>
  <c r="BF22" i="6"/>
  <c r="X22" i="6"/>
  <c r="BF21" i="6"/>
  <c r="BE21" i="6"/>
  <c r="BA21" i="6"/>
  <c r="AZ21" i="6"/>
  <c r="AY21" i="6"/>
  <c r="AX21" i="6"/>
  <c r="AW21" i="6"/>
  <c r="AV21" i="6"/>
  <c r="X21" i="6"/>
  <c r="BF20" i="6"/>
  <c r="BE20" i="6"/>
  <c r="BE17" i="6" s="1"/>
  <c r="BE12" i="6" s="1"/>
  <c r="BA20" i="6"/>
  <c r="AZ20" i="6"/>
  <c r="AY20" i="6"/>
  <c r="AX20" i="6"/>
  <c r="AW20" i="6"/>
  <c r="AV20" i="6"/>
  <c r="X20" i="6"/>
  <c r="BA19" i="6"/>
  <c r="AZ19" i="6"/>
  <c r="AY19" i="6"/>
  <c r="AX19" i="6"/>
  <c r="AW19" i="6"/>
  <c r="AV19" i="6"/>
  <c r="X19" i="6"/>
  <c r="BA18" i="6"/>
  <c r="AZ18" i="6"/>
  <c r="AY18" i="6"/>
  <c r="AY17" i="6" s="1"/>
  <c r="AX18" i="6"/>
  <c r="AW18" i="6"/>
  <c r="AV18" i="6"/>
  <c r="X18" i="6"/>
  <c r="BF17" i="6"/>
  <c r="BD17" i="6"/>
  <c r="BC17" i="6"/>
  <c r="BB17" i="6"/>
  <c r="AU17" i="6"/>
  <c r="AT17" i="6"/>
  <c r="AS17" i="6"/>
  <c r="AR17" i="6"/>
  <c r="AQ17" i="6"/>
  <c r="AP17" i="6"/>
  <c r="AO17" i="6"/>
  <c r="AN17" i="6"/>
  <c r="AM17" i="6"/>
  <c r="AL17" i="6"/>
  <c r="AK17" i="6"/>
  <c r="AJ17" i="6"/>
  <c r="AI17" i="6"/>
  <c r="AH17" i="6"/>
  <c r="AG17" i="6"/>
  <c r="AF17" i="6"/>
  <c r="AE17" i="6"/>
  <c r="AD17" i="6"/>
  <c r="AC17" i="6"/>
  <c r="AB17" i="6"/>
  <c r="AA17" i="6"/>
  <c r="Z17" i="6"/>
  <c r="Y17" i="6"/>
  <c r="W17" i="6"/>
  <c r="V17" i="6"/>
  <c r="U17" i="6"/>
  <c r="T17" i="6"/>
  <c r="S17" i="6"/>
  <c r="Q17" i="6"/>
  <c r="P17" i="6"/>
  <c r="O17" i="6"/>
  <c r="N17" i="6"/>
  <c r="M17" i="6"/>
  <c r="L17" i="6"/>
  <c r="K17" i="6"/>
  <c r="J17" i="6"/>
  <c r="I17" i="6"/>
  <c r="H17" i="6"/>
  <c r="G17" i="6"/>
  <c r="D17" i="6"/>
  <c r="C17" i="6"/>
  <c r="R14" i="6"/>
  <c r="BF12" i="6"/>
  <c r="BF15" i="6" s="1"/>
  <c r="BD12" i="6"/>
  <c r="BD15" i="6" s="1"/>
  <c r="BC12" i="6"/>
  <c r="BC15" i="6" s="1"/>
  <c r="BB12" i="6"/>
  <c r="BB15" i="6" s="1"/>
  <c r="AU12" i="6"/>
  <c r="AT12" i="6"/>
  <c r="AT15" i="6" s="1"/>
  <c r="AS12" i="6"/>
  <c r="AR12" i="6"/>
  <c r="AR15" i="6" s="1"/>
  <c r="AQ12" i="6"/>
  <c r="AP12" i="6"/>
  <c r="AO12" i="6"/>
  <c r="AN12" i="6"/>
  <c r="AN15" i="6" s="1"/>
  <c r="AM12" i="6"/>
  <c r="AL12" i="6"/>
  <c r="AK12" i="6"/>
  <c r="AJ12" i="6"/>
  <c r="AI12" i="6"/>
  <c r="AH12" i="6"/>
  <c r="AG12" i="6"/>
  <c r="AF12" i="6"/>
  <c r="AE12" i="6"/>
  <c r="AD12" i="6"/>
  <c r="AC12" i="6"/>
  <c r="AB12" i="6"/>
  <c r="AA12" i="6"/>
  <c r="Z12" i="6"/>
  <c r="Y12" i="6"/>
  <c r="W12" i="6"/>
  <c r="V12" i="6"/>
  <c r="U12" i="6"/>
  <c r="U15" i="6" s="1"/>
  <c r="T12" i="6"/>
  <c r="S12" i="6"/>
  <c r="Q12" i="6"/>
  <c r="P12" i="6"/>
  <c r="O12" i="6"/>
  <c r="N12" i="6"/>
  <c r="M12" i="6"/>
  <c r="L12" i="6"/>
  <c r="K12" i="6"/>
  <c r="J12" i="6"/>
  <c r="I12" i="6"/>
  <c r="H12" i="6"/>
  <c r="G12" i="6"/>
  <c r="F12" i="6"/>
  <c r="D12" i="6"/>
  <c r="C12" i="6"/>
  <c r="X11" i="6"/>
  <c r="X10" i="6"/>
  <c r="X9" i="6"/>
  <c r="X8" i="6"/>
  <c r="X7" i="6"/>
  <c r="BA6" i="6"/>
  <c r="BA12" i="6" s="1"/>
  <c r="AZ6" i="6"/>
  <c r="AZ12" i="6" s="1"/>
  <c r="AY12" i="6"/>
  <c r="AX6" i="6"/>
  <c r="AX12" i="6" s="1"/>
  <c r="AW6" i="6"/>
  <c r="AW12" i="6" s="1"/>
  <c r="AV6" i="6"/>
  <c r="AV12" i="6" s="1"/>
  <c r="X6" i="6"/>
  <c r="X12" i="6" s="1"/>
  <c r="S51" i="6" l="1"/>
  <c r="R12" i="6"/>
  <c r="BA17" i="6"/>
  <c r="R99" i="6"/>
  <c r="B89" i="6"/>
  <c r="B99" i="6"/>
  <c r="X68" i="6"/>
  <c r="B77" i="6"/>
  <c r="X89" i="6"/>
  <c r="AP15" i="6"/>
  <c r="P15" i="6"/>
  <c r="B17" i="6"/>
  <c r="AV17" i="6"/>
  <c r="AX17" i="6"/>
  <c r="AZ17" i="6"/>
  <c r="B53" i="6"/>
  <c r="R53" i="6"/>
  <c r="R51" i="6" s="1"/>
  <c r="R15" i="6" s="1"/>
  <c r="B68" i="6"/>
  <c r="C51" i="6"/>
  <c r="F51" i="6"/>
  <c r="H51" i="6"/>
  <c r="J51" i="6"/>
  <c r="L51" i="6"/>
  <c r="Z51" i="6"/>
  <c r="AB51" i="6"/>
  <c r="AB15" i="6" s="1"/>
  <c r="AD51" i="6"/>
  <c r="AF51" i="6"/>
  <c r="AH51" i="6"/>
  <c r="AJ51" i="6"/>
  <c r="AL51" i="6"/>
  <c r="B12" i="6"/>
  <c r="B36" i="6"/>
  <c r="B51" i="6"/>
  <c r="BE51" i="6"/>
  <c r="L12" i="8"/>
  <c r="AY15" i="6"/>
  <c r="AW17" i="6"/>
  <c r="AW15" i="6" s="1"/>
  <c r="C15" i="6"/>
  <c r="J15" i="6"/>
  <c r="AJ15" i="6"/>
  <c r="D15" i="6"/>
  <c r="G15" i="6"/>
  <c r="I15" i="6"/>
  <c r="M15" i="6"/>
  <c r="Q15" i="6"/>
  <c r="T15" i="6"/>
  <c r="V15" i="6"/>
  <c r="Y15" i="6"/>
  <c r="AA15" i="6"/>
  <c r="AC15" i="6"/>
  <c r="AE15" i="6"/>
  <c r="AI15" i="6"/>
  <c r="AO15" i="6"/>
  <c r="AQ15" i="6"/>
  <c r="AS15" i="6"/>
  <c r="AU15" i="6"/>
  <c r="N51" i="6"/>
  <c r="N15" i="6" s="1"/>
  <c r="AK51" i="6"/>
  <c r="AM51" i="6"/>
  <c r="H15" i="6"/>
  <c r="L15" i="6"/>
  <c r="Z15" i="6"/>
  <c r="AH15" i="6"/>
  <c r="BA15" i="6"/>
  <c r="AV15" i="6"/>
  <c r="AF15" i="6"/>
  <c r="AD15" i="6"/>
  <c r="AM15" i="6"/>
  <c r="AL15" i="6"/>
  <c r="AK15" i="6"/>
  <c r="AG15" i="6"/>
  <c r="BE15" i="6"/>
  <c r="F15" i="6"/>
  <c r="W15" i="6"/>
  <c r="X17" i="6"/>
  <c r="O15" i="6"/>
  <c r="K15" i="6"/>
  <c r="S15" i="6"/>
  <c r="AX15" i="6"/>
  <c r="AZ15" i="6"/>
  <c r="X99" i="6"/>
  <c r="X36" i="6"/>
  <c r="X51" i="6"/>
  <c r="C92" i="7"/>
  <c r="C91" i="7"/>
  <c r="C90" i="7"/>
  <c r="C89" i="7"/>
  <c r="C88" i="7"/>
  <c r="C87" i="7"/>
  <c r="BF86" i="7"/>
  <c r="BE86" i="7"/>
  <c r="BD86" i="7"/>
  <c r="BC86" i="7"/>
  <c r="BB86" i="7"/>
  <c r="BA86" i="7"/>
  <c r="AZ86" i="7"/>
  <c r="AY86" i="7"/>
  <c r="AX86" i="7"/>
  <c r="AW86" i="7"/>
  <c r="AV86" i="7"/>
  <c r="AU86" i="7"/>
  <c r="AT86" i="7"/>
  <c r="AS86" i="7"/>
  <c r="AR86" i="7"/>
  <c r="AQ86" i="7"/>
  <c r="AO86" i="7"/>
  <c r="AN86" i="7"/>
  <c r="AM86" i="7"/>
  <c r="AL86" i="7"/>
  <c r="AK86" i="7"/>
  <c r="AJ86" i="7"/>
  <c r="AI86" i="7"/>
  <c r="AH86" i="7"/>
  <c r="AG86" i="7"/>
  <c r="AF86" i="7"/>
  <c r="AE86" i="7"/>
  <c r="AD86" i="7"/>
  <c r="AC86" i="7"/>
  <c r="AB86" i="7"/>
  <c r="AA86" i="7"/>
  <c r="Z86" i="7"/>
  <c r="Y86" i="7"/>
  <c r="W86" i="7"/>
  <c r="V86" i="7"/>
  <c r="U86" i="7"/>
  <c r="T86" i="7"/>
  <c r="S86" i="7"/>
  <c r="R86" i="7" s="1"/>
  <c r="Q86" i="7"/>
  <c r="P86" i="7"/>
  <c r="O86" i="7"/>
  <c r="N86" i="7"/>
  <c r="M86" i="7"/>
  <c r="L86" i="7"/>
  <c r="K86" i="7"/>
  <c r="J86" i="7"/>
  <c r="I86" i="7"/>
  <c r="H86" i="7"/>
  <c r="G86" i="7"/>
  <c r="F86" i="7"/>
  <c r="D86" i="7"/>
  <c r="X85" i="7"/>
  <c r="R85" i="7"/>
  <c r="C85" i="7"/>
  <c r="X84" i="7"/>
  <c r="R84" i="7"/>
  <c r="C84" i="7"/>
  <c r="X83" i="7"/>
  <c r="R83" i="7"/>
  <c r="C83" i="7"/>
  <c r="X82" i="7"/>
  <c r="R82" i="7"/>
  <c r="C82" i="7"/>
  <c r="X81" i="7"/>
  <c r="R81" i="7"/>
  <c r="C81" i="7"/>
  <c r="X80" i="7"/>
  <c r="R80" i="7"/>
  <c r="C80" i="7"/>
  <c r="X79" i="7"/>
  <c r="C79" i="7"/>
  <c r="X78" i="7"/>
  <c r="R78" i="7"/>
  <c r="C78" i="7"/>
  <c r="BF77" i="7"/>
  <c r="BE77" i="7"/>
  <c r="BD77" i="7"/>
  <c r="BC77" i="7"/>
  <c r="BB77" i="7"/>
  <c r="BA77" i="7"/>
  <c r="AZ77" i="7"/>
  <c r="AY77" i="7"/>
  <c r="AX77" i="7"/>
  <c r="AW77" i="7"/>
  <c r="AV77" i="7"/>
  <c r="W77" i="7"/>
  <c r="V77" i="7"/>
  <c r="U77" i="7"/>
  <c r="T77" i="7"/>
  <c r="S77" i="7"/>
  <c r="Q77" i="7"/>
  <c r="F77" i="7"/>
  <c r="D77" i="7"/>
  <c r="B77" i="7" s="1"/>
  <c r="C77" i="7"/>
  <c r="X76" i="7"/>
  <c r="R76" i="7"/>
  <c r="C76" i="7"/>
  <c r="X75" i="7"/>
  <c r="R75" i="7"/>
  <c r="C75" i="7"/>
  <c r="X74" i="7"/>
  <c r="R74" i="7"/>
  <c r="C74" i="7"/>
  <c r="X73" i="7"/>
  <c r="R73" i="7"/>
  <c r="R72" i="7" s="1"/>
  <c r="C73" i="7"/>
  <c r="BF72" i="7"/>
  <c r="BE72" i="7"/>
  <c r="BD72" i="7"/>
  <c r="BC72" i="7"/>
  <c r="BB72" i="7"/>
  <c r="BA72" i="7"/>
  <c r="AZ72" i="7"/>
  <c r="AY72" i="7"/>
  <c r="AX72" i="7"/>
  <c r="AW72" i="7"/>
  <c r="AV72" i="7"/>
  <c r="AU72" i="7"/>
  <c r="AT72" i="7"/>
  <c r="AS72" i="7"/>
  <c r="AR72" i="7"/>
  <c r="AQ72" i="7"/>
  <c r="AO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C72" i="7" s="1"/>
  <c r="H72" i="7"/>
  <c r="G72" i="7"/>
  <c r="F72" i="7"/>
  <c r="D72" i="7"/>
  <c r="B72" i="7" s="1"/>
  <c r="X71" i="7"/>
  <c r="R71" i="7"/>
  <c r="C71" i="7"/>
  <c r="X70" i="7"/>
  <c r="C70" i="7"/>
  <c r="X69" i="7"/>
  <c r="R69" i="7"/>
  <c r="C69" i="7"/>
  <c r="X68" i="7"/>
  <c r="R68" i="7"/>
  <c r="C68" i="7"/>
  <c r="BF67" i="7"/>
  <c r="BE67" i="7"/>
  <c r="BD67" i="7"/>
  <c r="BC67" i="7"/>
  <c r="BB67" i="7"/>
  <c r="BA67" i="7"/>
  <c r="AZ67" i="7"/>
  <c r="AY67" i="7"/>
  <c r="AX67" i="7"/>
  <c r="AW67" i="7"/>
  <c r="AV67" i="7"/>
  <c r="AU67" i="7"/>
  <c r="AT67" i="7"/>
  <c r="AS67" i="7"/>
  <c r="AR67" i="7"/>
  <c r="AQ67" i="7"/>
  <c r="AO67" i="7"/>
  <c r="AN67" i="7"/>
  <c r="AM67" i="7"/>
  <c r="AL67" i="7"/>
  <c r="AK67" i="7"/>
  <c r="AJ67" i="7"/>
  <c r="AI67" i="7"/>
  <c r="AH67" i="7"/>
  <c r="AG67" i="7"/>
  <c r="AF67" i="7"/>
  <c r="AE67" i="7"/>
  <c r="AD67" i="7"/>
  <c r="AC67" i="7"/>
  <c r="AB67" i="7"/>
  <c r="AA67" i="7"/>
  <c r="Z67" i="7"/>
  <c r="Y67" i="7"/>
  <c r="X67" i="7" s="1"/>
  <c r="W67" i="7"/>
  <c r="V67" i="7"/>
  <c r="U67" i="7"/>
  <c r="T67" i="7"/>
  <c r="Q67" i="7"/>
  <c r="N67" i="7"/>
  <c r="M67" i="7"/>
  <c r="L67" i="7"/>
  <c r="K67" i="7"/>
  <c r="J67" i="7"/>
  <c r="I67" i="7"/>
  <c r="C67" i="7" s="1"/>
  <c r="H67" i="7"/>
  <c r="G67" i="7"/>
  <c r="F67" i="7"/>
  <c r="D67" i="7"/>
  <c r="B67" i="7" s="1"/>
  <c r="X66" i="7"/>
  <c r="R66" i="7"/>
  <c r="C66" i="7"/>
  <c r="X65" i="7"/>
  <c r="R65" i="7"/>
  <c r="C65" i="7"/>
  <c r="X64" i="7"/>
  <c r="R64" i="7"/>
  <c r="C64" i="7"/>
  <c r="X63" i="7"/>
  <c r="R63" i="7"/>
  <c r="C63" i="7"/>
  <c r="X62" i="7"/>
  <c r="R62" i="7"/>
  <c r="C62" i="7"/>
  <c r="X61" i="7"/>
  <c r="R61" i="7"/>
  <c r="C61" i="7"/>
  <c r="X60" i="7"/>
  <c r="R60" i="7"/>
  <c r="C60" i="7"/>
  <c r="BF59" i="7"/>
  <c r="BE59" i="7"/>
  <c r="BD59" i="7"/>
  <c r="BC59" i="7"/>
  <c r="BB59" i="7"/>
  <c r="BA59" i="7"/>
  <c r="AZ59" i="7"/>
  <c r="AY59" i="7"/>
  <c r="AX59" i="7"/>
  <c r="AW59" i="7"/>
  <c r="AV59" i="7"/>
  <c r="AU59" i="7"/>
  <c r="AT59" i="7"/>
  <c r="AS59" i="7"/>
  <c r="AS44" i="7" s="1"/>
  <c r="AR59" i="7"/>
  <c r="AR44" i="7" s="1"/>
  <c r="AQ59" i="7"/>
  <c r="AQ44" i="7" s="1"/>
  <c r="AO59" i="7"/>
  <c r="AO44" i="7" s="1"/>
  <c r="AN59" i="7"/>
  <c r="AN44" i="7" s="1"/>
  <c r="AM59" i="7"/>
  <c r="AL59" i="7"/>
  <c r="AK59" i="7"/>
  <c r="AJ59" i="7"/>
  <c r="AI59" i="7"/>
  <c r="AH59" i="7"/>
  <c r="AG59" i="7"/>
  <c r="AF59" i="7"/>
  <c r="AE59" i="7"/>
  <c r="AD59" i="7"/>
  <c r="AC59" i="7"/>
  <c r="AB59" i="7"/>
  <c r="AA59" i="7"/>
  <c r="Z59" i="7"/>
  <c r="Y59" i="7"/>
  <c r="W59" i="7"/>
  <c r="V59" i="7"/>
  <c r="U59" i="7"/>
  <c r="T59" i="7"/>
  <c r="S59" i="7"/>
  <c r="R59" i="7"/>
  <c r="Q59" i="7"/>
  <c r="N59" i="7"/>
  <c r="M59" i="7"/>
  <c r="L59" i="7"/>
  <c r="K59" i="7"/>
  <c r="J59" i="7"/>
  <c r="I59" i="7"/>
  <c r="H59" i="7"/>
  <c r="G59" i="7"/>
  <c r="F59" i="7"/>
  <c r="D59" i="7"/>
  <c r="C59" i="7"/>
  <c r="X58" i="7"/>
  <c r="C58" i="7"/>
  <c r="X57" i="7"/>
  <c r="R57" i="7"/>
  <c r="C57" i="7"/>
  <c r="X56" i="7"/>
  <c r="R56" i="7"/>
  <c r="C56" i="7"/>
  <c r="X55" i="7"/>
  <c r="R55" i="7"/>
  <c r="C55" i="7"/>
  <c r="X54" i="7"/>
  <c r="R54" i="7"/>
  <c r="C54" i="7"/>
  <c r="X53" i="7"/>
  <c r="R53" i="7"/>
  <c r="C53" i="7"/>
  <c r="X52" i="7"/>
  <c r="R52" i="7"/>
  <c r="C52" i="7"/>
  <c r="X51" i="7"/>
  <c r="R51" i="7"/>
  <c r="C51" i="7"/>
  <c r="X50" i="7"/>
  <c r="R50" i="7"/>
  <c r="C50" i="7"/>
  <c r="X49" i="7"/>
  <c r="R49" i="7"/>
  <c r="C49" i="7"/>
  <c r="X48" i="7"/>
  <c r="R48" i="7"/>
  <c r="C48" i="7"/>
  <c r="X47" i="7"/>
  <c r="R47" i="7"/>
  <c r="C47" i="7"/>
  <c r="X46" i="7"/>
  <c r="R46" i="7"/>
  <c r="C46" i="7"/>
  <c r="BF45" i="7"/>
  <c r="BE45" i="7"/>
  <c r="BD45" i="7"/>
  <c r="BC45" i="7"/>
  <c r="BC44" i="7" s="1"/>
  <c r="BB45" i="7"/>
  <c r="BA45" i="7"/>
  <c r="BA44" i="7" s="1"/>
  <c r="AZ45" i="7"/>
  <c r="AY45" i="7"/>
  <c r="AX45" i="7"/>
  <c r="AW45" i="7"/>
  <c r="AV45" i="7"/>
  <c r="AU45" i="7"/>
  <c r="AT45" i="7"/>
  <c r="AM45" i="7"/>
  <c r="AM44" i="7" s="1"/>
  <c r="AL45" i="7"/>
  <c r="AK45" i="7"/>
  <c r="AK44" i="7" s="1"/>
  <c r="AJ45" i="7"/>
  <c r="AI45" i="7"/>
  <c r="AI44" i="7" s="1"/>
  <c r="AH45" i="7"/>
  <c r="AG45" i="7"/>
  <c r="AG44" i="7" s="1"/>
  <c r="AF45" i="7"/>
  <c r="AE45" i="7"/>
  <c r="AE44" i="7" s="1"/>
  <c r="AD45" i="7"/>
  <c r="AC45" i="7"/>
  <c r="AB45" i="7"/>
  <c r="AA45" i="7"/>
  <c r="AA44" i="7" s="1"/>
  <c r="Z45" i="7"/>
  <c r="Y45" i="7"/>
  <c r="W45" i="7"/>
  <c r="W44" i="7" s="1"/>
  <c r="V45" i="7"/>
  <c r="U45" i="7"/>
  <c r="T45" i="7"/>
  <c r="S45" i="7"/>
  <c r="S44" i="7" s="1"/>
  <c r="Q45" i="7"/>
  <c r="P45" i="7"/>
  <c r="N45" i="7"/>
  <c r="N44" i="7" s="1"/>
  <c r="M45" i="7"/>
  <c r="L45" i="7"/>
  <c r="L44" i="7" s="1"/>
  <c r="K45" i="7"/>
  <c r="J45" i="7"/>
  <c r="J44" i="7" s="1"/>
  <c r="I45" i="7"/>
  <c r="H45" i="7"/>
  <c r="H44" i="7" s="1"/>
  <c r="G45" i="7"/>
  <c r="F45" i="7"/>
  <c r="D45" i="7"/>
  <c r="C45" i="7"/>
  <c r="BF44" i="7"/>
  <c r="BD44" i="7"/>
  <c r="BB44" i="7"/>
  <c r="AZ44" i="7"/>
  <c r="AX44" i="7"/>
  <c r="AW44" i="7"/>
  <c r="AV44" i="7"/>
  <c r="AU44" i="7"/>
  <c r="AT44" i="7"/>
  <c r="AL44" i="7"/>
  <c r="AJ44" i="7"/>
  <c r="AH44" i="7"/>
  <c r="AD44" i="7"/>
  <c r="AC44" i="7"/>
  <c r="AB44" i="7"/>
  <c r="Z44" i="7"/>
  <c r="Y44" i="7"/>
  <c r="V44" i="7"/>
  <c r="U44" i="7"/>
  <c r="T44" i="7"/>
  <c r="Q44" i="7"/>
  <c r="P44" i="7"/>
  <c r="M44" i="7"/>
  <c r="K44" i="7"/>
  <c r="I44" i="7"/>
  <c r="G44" i="7"/>
  <c r="D44" i="7"/>
  <c r="X43" i="7"/>
  <c r="R43" i="7"/>
  <c r="C43" i="7"/>
  <c r="X42" i="7"/>
  <c r="R42" i="7"/>
  <c r="C42" i="7"/>
  <c r="X41" i="7"/>
  <c r="R41" i="7"/>
  <c r="C41" i="7"/>
  <c r="X40" i="7"/>
  <c r="R40" i="7"/>
  <c r="C40" i="7"/>
  <c r="X39" i="7"/>
  <c r="R39" i="7"/>
  <c r="C39" i="7"/>
  <c r="X38" i="7"/>
  <c r="R38" i="7"/>
  <c r="C38" i="7"/>
  <c r="X37" i="7"/>
  <c r="R37" i="7"/>
  <c r="C37" i="7"/>
  <c r="X36" i="7"/>
  <c r="R36" i="7"/>
  <c r="C36" i="7"/>
  <c r="X35" i="7"/>
  <c r="R35" i="7"/>
  <c r="C35" i="7"/>
  <c r="X34" i="7"/>
  <c r="R34" i="7"/>
  <c r="C34" i="7"/>
  <c r="X33" i="7"/>
  <c r="R33" i="7"/>
  <c r="C33" i="7"/>
  <c r="X32" i="7"/>
  <c r="R32" i="7"/>
  <c r="C32" i="7"/>
  <c r="BF31" i="7"/>
  <c r="BE31" i="7"/>
  <c r="BD31" i="7"/>
  <c r="BC31" i="7"/>
  <c r="BB31" i="7"/>
  <c r="BA31" i="7"/>
  <c r="AZ31" i="7"/>
  <c r="AY31" i="7"/>
  <c r="AX31" i="7"/>
  <c r="AW31" i="7"/>
  <c r="AV31" i="7"/>
  <c r="AU31" i="7"/>
  <c r="AT31" i="7"/>
  <c r="AS31" i="7"/>
  <c r="AR31" i="7"/>
  <c r="AQ31" i="7"/>
  <c r="AO31" i="7"/>
  <c r="AN31" i="7"/>
  <c r="AM31" i="7"/>
  <c r="AL31" i="7"/>
  <c r="AK31" i="7"/>
  <c r="AJ31" i="7"/>
  <c r="AI31" i="7"/>
  <c r="AH31" i="7"/>
  <c r="AG31" i="7"/>
  <c r="AF31" i="7"/>
  <c r="AE31" i="7"/>
  <c r="AD31" i="7"/>
  <c r="AC31" i="7"/>
  <c r="AB31" i="7"/>
  <c r="AA31" i="7"/>
  <c r="Z31" i="7"/>
  <c r="Y31" i="7"/>
  <c r="W31" i="7"/>
  <c r="V31" i="7"/>
  <c r="U31" i="7"/>
  <c r="T31" i="7"/>
  <c r="S31" i="7"/>
  <c r="Q31" i="7"/>
  <c r="N31" i="7"/>
  <c r="M31" i="7"/>
  <c r="L31" i="7"/>
  <c r="K31" i="7"/>
  <c r="J31" i="7"/>
  <c r="I31" i="7"/>
  <c r="H31" i="7"/>
  <c r="G31" i="7"/>
  <c r="F31" i="7"/>
  <c r="D31" i="7"/>
  <c r="X30" i="7"/>
  <c r="C30" i="7"/>
  <c r="X29" i="7"/>
  <c r="R29" i="7"/>
  <c r="C29" i="7"/>
  <c r="X28" i="7"/>
  <c r="R28" i="7"/>
  <c r="C28" i="7"/>
  <c r="X27" i="7"/>
  <c r="R27" i="7"/>
  <c r="C27" i="7"/>
  <c r="X26" i="7"/>
  <c r="R26" i="7"/>
  <c r="C26" i="7"/>
  <c r="X25" i="7"/>
  <c r="R25" i="7"/>
  <c r="C25" i="7"/>
  <c r="X24" i="7"/>
  <c r="R24" i="7"/>
  <c r="C24" i="7"/>
  <c r="X23" i="7"/>
  <c r="R23" i="7"/>
  <c r="C23" i="7"/>
  <c r="X22" i="7"/>
  <c r="R22" i="7"/>
  <c r="C22" i="7"/>
  <c r="X21" i="7"/>
  <c r="R21" i="7"/>
  <c r="C21" i="7"/>
  <c r="X20" i="7"/>
  <c r="R20" i="7"/>
  <c r="C20" i="7"/>
  <c r="X19" i="7"/>
  <c r="R19" i="7"/>
  <c r="C19" i="7"/>
  <c r="X18" i="7"/>
  <c r="R18" i="7"/>
  <c r="C18" i="7"/>
  <c r="X17" i="7"/>
  <c r="C17" i="7"/>
  <c r="X16" i="7"/>
  <c r="R16" i="7"/>
  <c r="C16" i="7"/>
  <c r="X15" i="7"/>
  <c r="C15" i="7"/>
  <c r="X14" i="7"/>
  <c r="R14" i="7"/>
  <c r="C14" i="7"/>
  <c r="BF13" i="7"/>
  <c r="BE13" i="7"/>
  <c r="BD13" i="7"/>
  <c r="BC13" i="7"/>
  <c r="BB13" i="7"/>
  <c r="BA13" i="7"/>
  <c r="AZ13" i="7"/>
  <c r="AY13" i="7"/>
  <c r="AX13" i="7"/>
  <c r="AW13" i="7"/>
  <c r="AV13" i="7"/>
  <c r="AU13" i="7"/>
  <c r="AT13" i="7"/>
  <c r="AS13" i="7"/>
  <c r="AR13" i="7"/>
  <c r="AQ13" i="7"/>
  <c r="AO13" i="7"/>
  <c r="AN13" i="7"/>
  <c r="AM13" i="7"/>
  <c r="AL13" i="7"/>
  <c r="AK13" i="7"/>
  <c r="AJ13" i="7"/>
  <c r="AI13" i="7"/>
  <c r="AH13" i="7"/>
  <c r="AG13" i="7"/>
  <c r="AF13" i="7"/>
  <c r="AE13" i="7"/>
  <c r="AD13" i="7"/>
  <c r="AC13" i="7"/>
  <c r="AB13" i="7"/>
  <c r="AA13" i="7"/>
  <c r="Z13" i="7"/>
  <c r="Y13" i="7"/>
  <c r="W13" i="7"/>
  <c r="V13" i="7"/>
  <c r="U13" i="7"/>
  <c r="T13" i="7"/>
  <c r="S13" i="7"/>
  <c r="Q13" i="7"/>
  <c r="P13" i="7"/>
  <c r="O13" i="7"/>
  <c r="N13" i="7"/>
  <c r="M13" i="7"/>
  <c r="L13" i="7"/>
  <c r="K13" i="7"/>
  <c r="J13" i="7"/>
  <c r="I13" i="7"/>
  <c r="C13" i="7" s="1"/>
  <c r="H13" i="7"/>
  <c r="G13" i="7"/>
  <c r="F13" i="7"/>
  <c r="D13" i="7"/>
  <c r="X11" i="7"/>
  <c r="C11" i="7"/>
  <c r="BF10" i="7"/>
  <c r="BE10" i="7"/>
  <c r="BD10" i="7"/>
  <c r="BC10" i="7"/>
  <c r="BB10" i="7"/>
  <c r="BA10" i="7"/>
  <c r="AZ10" i="7"/>
  <c r="AY10" i="7"/>
  <c r="AX10" i="7"/>
  <c r="AW10" i="7"/>
  <c r="AW12" i="7" s="1"/>
  <c r="AV10" i="7"/>
  <c r="AU10" i="7"/>
  <c r="AT10" i="7"/>
  <c r="AS10" i="7"/>
  <c r="AR10" i="7"/>
  <c r="AQ10" i="7"/>
  <c r="AQ12" i="7" s="1"/>
  <c r="AO10" i="7"/>
  <c r="AO12" i="7" s="1"/>
  <c r="AN10" i="7"/>
  <c r="AN12" i="7" s="1"/>
  <c r="AM10" i="7"/>
  <c r="AM12" i="7" s="1"/>
  <c r="AL10" i="7"/>
  <c r="AL12" i="7" s="1"/>
  <c r="AK10" i="7"/>
  <c r="AK12" i="7" s="1"/>
  <c r="AJ10" i="7"/>
  <c r="AI10" i="7"/>
  <c r="AH10" i="7"/>
  <c r="AG10" i="7"/>
  <c r="AF10" i="7"/>
  <c r="AE10" i="7"/>
  <c r="AD10" i="7"/>
  <c r="AC10" i="7"/>
  <c r="AC12" i="7" s="1"/>
  <c r="AB10" i="7"/>
  <c r="AA10" i="7"/>
  <c r="Z10" i="7"/>
  <c r="Y10" i="7"/>
  <c r="W10" i="7"/>
  <c r="V10" i="7"/>
  <c r="U10" i="7"/>
  <c r="T10" i="7"/>
  <c r="S10" i="7"/>
  <c r="Q10" i="7"/>
  <c r="P10" i="7"/>
  <c r="N10" i="7"/>
  <c r="M10" i="7"/>
  <c r="L10" i="7"/>
  <c r="K10" i="7"/>
  <c r="K12" i="7" s="1"/>
  <c r="J10" i="7"/>
  <c r="I10" i="7"/>
  <c r="I12" i="7" s="1"/>
  <c r="H10" i="7"/>
  <c r="G10" i="7"/>
  <c r="G12" i="7" s="1"/>
  <c r="F10" i="7"/>
  <c r="D10" i="7"/>
  <c r="C10" i="7"/>
  <c r="X9" i="7"/>
  <c r="R9" i="7"/>
  <c r="C9" i="7"/>
  <c r="X8" i="7"/>
  <c r="R8" i="7"/>
  <c r="C8" i="7"/>
  <c r="X7" i="7"/>
  <c r="R7" i="7"/>
  <c r="C7" i="7"/>
  <c r="X6" i="7"/>
  <c r="R6" i="7"/>
  <c r="C6" i="7"/>
  <c r="X5" i="7"/>
  <c r="R5" i="7"/>
  <c r="R10" i="7" s="1"/>
  <c r="C5" i="7"/>
  <c r="X4" i="7"/>
  <c r="C4" i="7"/>
  <c r="R31" i="7" l="1"/>
  <c r="C44" i="7"/>
  <c r="X15" i="6"/>
  <c r="B31" i="7"/>
  <c r="C31" i="7"/>
  <c r="X44" i="7"/>
  <c r="R77" i="7"/>
  <c r="R13" i="7"/>
  <c r="X45" i="7"/>
  <c r="R45" i="7"/>
  <c r="X59" i="7"/>
  <c r="M12" i="7"/>
  <c r="H12" i="7"/>
  <c r="L12" i="7"/>
  <c r="B10" i="7"/>
  <c r="U12" i="7"/>
  <c r="Z12" i="7"/>
  <c r="AB12" i="7"/>
  <c r="AH12" i="7"/>
  <c r="AJ12" i="7"/>
  <c r="AR12" i="7"/>
  <c r="AT12" i="7"/>
  <c r="AV12" i="7"/>
  <c r="AX12" i="7"/>
  <c r="AZ12" i="7"/>
  <c r="BB12" i="7"/>
  <c r="BD12" i="7"/>
  <c r="BF12" i="7"/>
  <c r="B13" i="7"/>
  <c r="X31" i="7"/>
  <c r="B45" i="7"/>
  <c r="B59" i="7"/>
  <c r="AF44" i="7"/>
  <c r="X72" i="7"/>
  <c r="B86" i="7"/>
  <c r="X86" i="7"/>
  <c r="J12" i="7"/>
  <c r="BA12" i="7"/>
  <c r="BC12" i="7"/>
  <c r="AY44" i="7"/>
  <c r="Q12" i="7"/>
  <c r="T12" i="7"/>
  <c r="V12" i="7"/>
  <c r="Y12" i="7"/>
  <c r="AA12" i="7"/>
  <c r="AE12" i="7"/>
  <c r="AI12" i="7"/>
  <c r="AS12" i="7"/>
  <c r="AU12" i="7"/>
  <c r="B15" i="6"/>
  <c r="C86" i="7"/>
  <c r="AD12" i="7"/>
  <c r="BE44" i="7"/>
  <c r="AY12" i="7"/>
  <c r="AG12" i="7"/>
  <c r="AF12" i="7"/>
  <c r="BE12" i="7"/>
  <c r="N12" i="7"/>
  <c r="F44" i="7"/>
  <c r="B44" i="7" s="1"/>
  <c r="W12" i="7"/>
  <c r="X13" i="7"/>
  <c r="D12" i="7"/>
  <c r="S12" i="7"/>
  <c r="X10" i="7"/>
  <c r="C12" i="7"/>
  <c r="R44" i="7" l="1"/>
  <c r="R12" i="7" s="1"/>
  <c r="X12" i="7"/>
  <c r="F12" i="7"/>
  <c r="B12" i="7" s="1"/>
  <c r="R92" i="5"/>
  <c r="C92" i="5"/>
  <c r="R91" i="5"/>
  <c r="C91" i="5"/>
  <c r="R90" i="5"/>
  <c r="C90" i="5"/>
  <c r="R89" i="5"/>
  <c r="C89" i="5"/>
  <c r="R88" i="5"/>
  <c r="C88" i="5"/>
  <c r="R87" i="5"/>
  <c r="C87" i="5"/>
  <c r="BF86" i="5"/>
  <c r="BC86" i="5"/>
  <c r="BB86" i="5"/>
  <c r="BA86" i="5"/>
  <c r="AZ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s="1"/>
  <c r="W86" i="5"/>
  <c r="V86" i="5"/>
  <c r="U86" i="5"/>
  <c r="T86" i="5"/>
  <c r="S86" i="5"/>
  <c r="R86" i="5" s="1"/>
  <c r="Q86" i="5"/>
  <c r="P86" i="5"/>
  <c r="O86" i="5"/>
  <c r="N86" i="5"/>
  <c r="M86" i="5"/>
  <c r="L86" i="5"/>
  <c r="K86" i="5"/>
  <c r="J86" i="5"/>
  <c r="I86" i="5"/>
  <c r="C86" i="5" s="1"/>
  <c r="H86" i="5"/>
  <c r="G86" i="5"/>
  <c r="F86" i="5"/>
  <c r="D86" i="5"/>
  <c r="X85" i="5"/>
  <c r="R85" i="5"/>
  <c r="C85" i="5"/>
  <c r="X84" i="5"/>
  <c r="R84" i="5"/>
  <c r="C84" i="5"/>
  <c r="X83" i="5"/>
  <c r="R83" i="5"/>
  <c r="C83" i="5"/>
  <c r="X82" i="5"/>
  <c r="R82" i="5"/>
  <c r="C82" i="5"/>
  <c r="X81" i="5"/>
  <c r="R81" i="5"/>
  <c r="C81" i="5"/>
  <c r="X80" i="5"/>
  <c r="R80" i="5"/>
  <c r="C80" i="5"/>
  <c r="X79" i="5"/>
  <c r="C79" i="5"/>
  <c r="X78" i="5"/>
  <c r="R78" i="5"/>
  <c r="C78" i="5"/>
  <c r="BF77" i="5"/>
  <c r="BE77" i="5"/>
  <c r="BD77" i="5"/>
  <c r="BC77" i="5"/>
  <c r="BB77" i="5"/>
  <c r="BA77" i="5"/>
  <c r="AZ77" i="5"/>
  <c r="AY77" i="5"/>
  <c r="AX77" i="5"/>
  <c r="AW77" i="5"/>
  <c r="AV77" i="5"/>
  <c r="W77" i="5"/>
  <c r="V77" i="5"/>
  <c r="U77" i="5"/>
  <c r="T77" i="5"/>
  <c r="S77" i="5"/>
  <c r="R77" i="5"/>
  <c r="Q77" i="5"/>
  <c r="F77" i="5"/>
  <c r="D77" i="5"/>
  <c r="C77" i="5"/>
  <c r="X76" i="5"/>
  <c r="R76" i="5"/>
  <c r="C76" i="5"/>
  <c r="X75" i="5"/>
  <c r="R75" i="5"/>
  <c r="C75" i="5"/>
  <c r="X74" i="5"/>
  <c r="R74" i="5"/>
  <c r="C74" i="5"/>
  <c r="X73" i="5"/>
  <c r="R73" i="5"/>
  <c r="C73" i="5"/>
  <c r="BF72" i="5"/>
  <c r="BE72" i="5"/>
  <c r="BD72" i="5"/>
  <c r="BC72" i="5"/>
  <c r="BB72" i="5"/>
  <c r="BA72" i="5"/>
  <c r="AZ72" i="5"/>
  <c r="AY72" i="5"/>
  <c r="AX72" i="5"/>
  <c r="AW72" i="5"/>
  <c r="AV72" i="5"/>
  <c r="AU72" i="5"/>
  <c r="AT72" i="5"/>
  <c r="AS72" i="5"/>
  <c r="AR72" i="5"/>
  <c r="AQ72" i="5"/>
  <c r="AO72" i="5"/>
  <c r="AN72" i="5"/>
  <c r="AM72" i="5"/>
  <c r="AL72" i="5"/>
  <c r="AK72" i="5"/>
  <c r="AJ72" i="5"/>
  <c r="AI72" i="5"/>
  <c r="AH72" i="5"/>
  <c r="AG72" i="5"/>
  <c r="AF72" i="5"/>
  <c r="AE72" i="5"/>
  <c r="AD72" i="5"/>
  <c r="AC72" i="5"/>
  <c r="AB72" i="5"/>
  <c r="AA72" i="5"/>
  <c r="Z72" i="5"/>
  <c r="Y72" i="5"/>
  <c r="X72" i="5" s="1"/>
  <c r="W72" i="5"/>
  <c r="V72" i="5"/>
  <c r="U72" i="5"/>
  <c r="T72" i="5"/>
  <c r="S72" i="5"/>
  <c r="R72" i="5"/>
  <c r="Q72" i="5"/>
  <c r="P72" i="5"/>
  <c r="O72" i="5"/>
  <c r="N72" i="5"/>
  <c r="M72" i="5"/>
  <c r="L72" i="5"/>
  <c r="K72" i="5"/>
  <c r="J72" i="5"/>
  <c r="I72" i="5"/>
  <c r="H72" i="5"/>
  <c r="G72" i="5"/>
  <c r="F72" i="5"/>
  <c r="D72" i="5"/>
  <c r="B72" i="5" s="1"/>
  <c r="C72" i="5"/>
  <c r="X71" i="5"/>
  <c r="R71" i="5"/>
  <c r="C71" i="5"/>
  <c r="X70" i="5"/>
  <c r="C70" i="5"/>
  <c r="X69" i="5"/>
  <c r="R69" i="5"/>
  <c r="C69" i="5"/>
  <c r="X68" i="5"/>
  <c r="R68" i="5"/>
  <c r="C68" i="5"/>
  <c r="BF67" i="5"/>
  <c r="BE67" i="5"/>
  <c r="BD67" i="5"/>
  <c r="BC67" i="5"/>
  <c r="BB67" i="5"/>
  <c r="BA67" i="5"/>
  <c r="AZ67" i="5"/>
  <c r="AY67" i="5"/>
  <c r="AX67" i="5"/>
  <c r="AW67" i="5"/>
  <c r="AV67" i="5"/>
  <c r="AU67" i="5"/>
  <c r="AT67" i="5"/>
  <c r="AS67" i="5"/>
  <c r="AR67" i="5"/>
  <c r="AQ67" i="5"/>
  <c r="AP67" i="5"/>
  <c r="AO67" i="5"/>
  <c r="AN67" i="5"/>
  <c r="AM67" i="5"/>
  <c r="AL67" i="5"/>
  <c r="AK67" i="5"/>
  <c r="AJ67" i="5"/>
  <c r="AI67" i="5"/>
  <c r="AH67" i="5"/>
  <c r="AG67" i="5"/>
  <c r="AF67" i="5"/>
  <c r="AE67" i="5"/>
  <c r="AD67" i="5"/>
  <c r="AC67" i="5"/>
  <c r="AB67" i="5"/>
  <c r="AA67" i="5"/>
  <c r="Z67" i="5"/>
  <c r="Y67" i="5"/>
  <c r="W67" i="5"/>
  <c r="V67" i="5"/>
  <c r="U67" i="5"/>
  <c r="T67" i="5"/>
  <c r="Q67" i="5"/>
  <c r="N67" i="5"/>
  <c r="M67" i="5"/>
  <c r="L67" i="5"/>
  <c r="K67" i="5"/>
  <c r="J67" i="5"/>
  <c r="I67" i="5"/>
  <c r="H67" i="5"/>
  <c r="G67" i="5"/>
  <c r="F67" i="5"/>
  <c r="D67" i="5"/>
  <c r="B67" i="5" s="1"/>
  <c r="X66" i="5"/>
  <c r="R66" i="5"/>
  <c r="C66" i="5"/>
  <c r="X65" i="5"/>
  <c r="R65" i="5"/>
  <c r="C65" i="5"/>
  <c r="X64" i="5"/>
  <c r="R64" i="5"/>
  <c r="C64" i="5"/>
  <c r="X63" i="5"/>
  <c r="R63" i="5"/>
  <c r="C63" i="5"/>
  <c r="X62" i="5"/>
  <c r="R62" i="5"/>
  <c r="C62" i="5"/>
  <c r="X61" i="5"/>
  <c r="R61" i="5"/>
  <c r="C61" i="5"/>
  <c r="X60" i="5"/>
  <c r="R60" i="5"/>
  <c r="C60" i="5"/>
  <c r="BF59" i="5"/>
  <c r="BE59" i="5"/>
  <c r="BD59" i="5"/>
  <c r="BC59" i="5"/>
  <c r="BB59" i="5"/>
  <c r="BA59" i="5"/>
  <c r="AZ59" i="5"/>
  <c r="AY59" i="5"/>
  <c r="AX59" i="5"/>
  <c r="AW59" i="5"/>
  <c r="AV59" i="5"/>
  <c r="AU59" i="5"/>
  <c r="AT59" i="5"/>
  <c r="AS59" i="5"/>
  <c r="AR59" i="5"/>
  <c r="AQ59" i="5"/>
  <c r="AP59" i="5"/>
  <c r="AO59" i="5"/>
  <c r="AN59" i="5"/>
  <c r="AM59" i="5"/>
  <c r="AL59" i="5"/>
  <c r="AK59" i="5"/>
  <c r="AJ59" i="5"/>
  <c r="AI59" i="5"/>
  <c r="AH59" i="5"/>
  <c r="AG59" i="5"/>
  <c r="AF59" i="5"/>
  <c r="AE59" i="5"/>
  <c r="AD59" i="5"/>
  <c r="AC59" i="5"/>
  <c r="AB59" i="5"/>
  <c r="AA59" i="5"/>
  <c r="Z59" i="5"/>
  <c r="Y59" i="5"/>
  <c r="X59" i="5"/>
  <c r="W59" i="5"/>
  <c r="V59" i="5"/>
  <c r="U59" i="5"/>
  <c r="T59" i="5"/>
  <c r="S59" i="5"/>
  <c r="R59" i="5"/>
  <c r="Q59" i="5"/>
  <c r="N59" i="5"/>
  <c r="M59" i="5"/>
  <c r="L59" i="5"/>
  <c r="K59" i="5"/>
  <c r="J59" i="5"/>
  <c r="I59" i="5"/>
  <c r="C59" i="5" s="1"/>
  <c r="H59" i="5"/>
  <c r="G59" i="5"/>
  <c r="F59" i="5"/>
  <c r="D59" i="5"/>
  <c r="X58" i="5"/>
  <c r="C58" i="5"/>
  <c r="X57" i="5"/>
  <c r="R57" i="5"/>
  <c r="C57" i="5"/>
  <c r="X56" i="5"/>
  <c r="R56" i="5"/>
  <c r="C56" i="5"/>
  <c r="X55" i="5"/>
  <c r="R55" i="5"/>
  <c r="C55" i="5"/>
  <c r="X54" i="5"/>
  <c r="R54" i="5"/>
  <c r="C54" i="5"/>
  <c r="X53" i="5"/>
  <c r="R53" i="5"/>
  <c r="C53" i="5"/>
  <c r="X52" i="5"/>
  <c r="R52" i="5"/>
  <c r="C52" i="5"/>
  <c r="X51" i="5"/>
  <c r="R51" i="5"/>
  <c r="C51" i="5"/>
  <c r="X50" i="5"/>
  <c r="R50" i="5"/>
  <c r="C50" i="5"/>
  <c r="X49" i="5"/>
  <c r="R49" i="5"/>
  <c r="C49" i="5"/>
  <c r="X48" i="5"/>
  <c r="R48" i="5"/>
  <c r="C48" i="5"/>
  <c r="X47" i="5"/>
  <c r="R47" i="5"/>
  <c r="C47" i="5"/>
  <c r="X46" i="5"/>
  <c r="R46" i="5"/>
  <c r="C46" i="5"/>
  <c r="BF45" i="5"/>
  <c r="BF44" i="5" s="1"/>
  <c r="BE45" i="5"/>
  <c r="BD45" i="5"/>
  <c r="BD44" i="5" s="1"/>
  <c r="BC45" i="5"/>
  <c r="BB45" i="5"/>
  <c r="BB44" i="5" s="1"/>
  <c r="BA45" i="5"/>
  <c r="AZ45" i="5"/>
  <c r="AZ44" i="5" s="1"/>
  <c r="AY45" i="5"/>
  <c r="AX45" i="5"/>
  <c r="AX44" i="5" s="1"/>
  <c r="AW45" i="5"/>
  <c r="AV45" i="5"/>
  <c r="AV44" i="5" s="1"/>
  <c r="AU45" i="5"/>
  <c r="AT45" i="5"/>
  <c r="AT44" i="5" s="1"/>
  <c r="AS45" i="5"/>
  <c r="AS44" i="5" s="1"/>
  <c r="AR45" i="5"/>
  <c r="AR44" i="5" s="1"/>
  <c r="AQ45" i="5"/>
  <c r="AQ44" i="5" s="1"/>
  <c r="AP45" i="5"/>
  <c r="AP44" i="5" s="1"/>
  <c r="AP4" i="5" s="1"/>
  <c r="AO45" i="5"/>
  <c r="AO44" i="5" s="1"/>
  <c r="AN45" i="5"/>
  <c r="AN44" i="5" s="1"/>
  <c r="AM45" i="5"/>
  <c r="AM44" i="5" s="1"/>
  <c r="AL45" i="5"/>
  <c r="AK45" i="5"/>
  <c r="AJ45" i="5"/>
  <c r="AJ44" i="5" s="1"/>
  <c r="AI45" i="5"/>
  <c r="AH45" i="5"/>
  <c r="AH44" i="5" s="1"/>
  <c r="AG45" i="5"/>
  <c r="AG44" i="5" s="1"/>
  <c r="AF45" i="5"/>
  <c r="AF44" i="5" s="1"/>
  <c r="AE45" i="5"/>
  <c r="AD45" i="5"/>
  <c r="AD44" i="5" s="1"/>
  <c r="AC45" i="5"/>
  <c r="AB45" i="5"/>
  <c r="AB44" i="5" s="1"/>
  <c r="AA45" i="5"/>
  <c r="Z45" i="5"/>
  <c r="Z44" i="5" s="1"/>
  <c r="Y45" i="5"/>
  <c r="W45" i="5"/>
  <c r="W44" i="5" s="1"/>
  <c r="V45" i="5"/>
  <c r="V44" i="5" s="1"/>
  <c r="U45" i="5"/>
  <c r="T45" i="5"/>
  <c r="T44" i="5" s="1"/>
  <c r="S45" i="5"/>
  <c r="S44" i="5" s="1"/>
  <c r="R45" i="5"/>
  <c r="R44" i="5" s="1"/>
  <c r="Q45" i="5"/>
  <c r="P45" i="5"/>
  <c r="P44" i="5" s="1"/>
  <c r="N45" i="5"/>
  <c r="N44" i="5" s="1"/>
  <c r="M45" i="5"/>
  <c r="M44" i="5" s="1"/>
  <c r="L45" i="5"/>
  <c r="K45" i="5"/>
  <c r="K44" i="5" s="1"/>
  <c r="J45" i="5"/>
  <c r="I45" i="5"/>
  <c r="H45" i="5"/>
  <c r="G45" i="5"/>
  <c r="G44" i="5" s="1"/>
  <c r="F45" i="5"/>
  <c r="F44" i="5" s="1"/>
  <c r="D45" i="5"/>
  <c r="BE44" i="5"/>
  <c r="BC44" i="5"/>
  <c r="BA44" i="5"/>
  <c r="AW44" i="5"/>
  <c r="AK44" i="5"/>
  <c r="AI44" i="5"/>
  <c r="AE44" i="5"/>
  <c r="AC44" i="5"/>
  <c r="AA44" i="5"/>
  <c r="Y44" i="5"/>
  <c r="X44" i="5" s="1"/>
  <c r="U44" i="5"/>
  <c r="Q44" i="5"/>
  <c r="L44" i="5"/>
  <c r="J44" i="5"/>
  <c r="H44" i="5"/>
  <c r="X43" i="5"/>
  <c r="R43" i="5"/>
  <c r="C43" i="5"/>
  <c r="X42" i="5"/>
  <c r="R42" i="5"/>
  <c r="C42" i="5"/>
  <c r="X41" i="5"/>
  <c r="R41" i="5"/>
  <c r="C41" i="5"/>
  <c r="X40" i="5"/>
  <c r="R40" i="5"/>
  <c r="C40" i="5"/>
  <c r="X39" i="5"/>
  <c r="R39" i="5"/>
  <c r="C39" i="5"/>
  <c r="X38" i="5"/>
  <c r="R38" i="5"/>
  <c r="C38" i="5"/>
  <c r="X37" i="5"/>
  <c r="R37" i="5"/>
  <c r="C37" i="5"/>
  <c r="X36" i="5"/>
  <c r="R36" i="5"/>
  <c r="C36" i="5"/>
  <c r="X35" i="5"/>
  <c r="R35" i="5"/>
  <c r="C35" i="5"/>
  <c r="X34" i="5"/>
  <c r="R34" i="5"/>
  <c r="C34" i="5"/>
  <c r="X33" i="5"/>
  <c r="R33" i="5"/>
  <c r="C33" i="5"/>
  <c r="X32" i="5"/>
  <c r="R32" i="5"/>
  <c r="C32" i="5"/>
  <c r="BF31" i="5"/>
  <c r="BE31" i="5"/>
  <c r="BD31" i="5"/>
  <c r="BC31" i="5"/>
  <c r="BB31" i="5"/>
  <c r="BA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s="1"/>
  <c r="W31" i="5"/>
  <c r="V31" i="5"/>
  <c r="U31" i="5"/>
  <c r="T31" i="5"/>
  <c r="S31" i="5"/>
  <c r="R31" i="5"/>
  <c r="Q31" i="5"/>
  <c r="N31" i="5"/>
  <c r="M31" i="5"/>
  <c r="L31" i="5"/>
  <c r="K31" i="5"/>
  <c r="J31" i="5"/>
  <c r="I31" i="5"/>
  <c r="H31" i="5"/>
  <c r="G31" i="5"/>
  <c r="F31" i="5"/>
  <c r="D31" i="5"/>
  <c r="C31" i="5"/>
  <c r="X30" i="5"/>
  <c r="C30" i="5"/>
  <c r="X29" i="5"/>
  <c r="R29" i="5"/>
  <c r="C29" i="5"/>
  <c r="X28" i="5"/>
  <c r="R28" i="5"/>
  <c r="C28" i="5"/>
  <c r="X27" i="5"/>
  <c r="R27" i="5"/>
  <c r="C27" i="5"/>
  <c r="X26" i="5"/>
  <c r="R26" i="5"/>
  <c r="C26" i="5"/>
  <c r="X25" i="5"/>
  <c r="R25" i="5"/>
  <c r="C25" i="5"/>
  <c r="X24" i="5"/>
  <c r="R24" i="5"/>
  <c r="C24" i="5"/>
  <c r="X23" i="5"/>
  <c r="R23" i="5"/>
  <c r="C23" i="5"/>
  <c r="X22" i="5"/>
  <c r="R22" i="5"/>
  <c r="C22" i="5"/>
  <c r="X21" i="5"/>
  <c r="R21" i="5"/>
  <c r="C21" i="5"/>
  <c r="X20" i="5"/>
  <c r="R20" i="5"/>
  <c r="C20" i="5"/>
  <c r="X19" i="5"/>
  <c r="R19" i="5"/>
  <c r="C19" i="5"/>
  <c r="X18" i="5"/>
  <c r="R18" i="5"/>
  <c r="C18" i="5"/>
  <c r="X17" i="5"/>
  <c r="C17" i="5"/>
  <c r="X16" i="5"/>
  <c r="R16" i="5"/>
  <c r="C16" i="5"/>
  <c r="X15" i="5"/>
  <c r="C15" i="5"/>
  <c r="X14" i="5"/>
  <c r="R14" i="5"/>
  <c r="C14" i="5"/>
  <c r="BF13" i="5"/>
  <c r="BE13" i="5"/>
  <c r="BD13" i="5"/>
  <c r="BC13" i="5"/>
  <c r="BB13" i="5"/>
  <c r="BA13" i="5"/>
  <c r="AZ13"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s="1"/>
  <c r="W13" i="5"/>
  <c r="V13" i="5"/>
  <c r="U13" i="5"/>
  <c r="T13" i="5"/>
  <c r="S13" i="5"/>
  <c r="R13" i="5"/>
  <c r="Q13" i="5"/>
  <c r="P13" i="5"/>
  <c r="O13" i="5"/>
  <c r="N13" i="5"/>
  <c r="M13" i="5"/>
  <c r="L13" i="5"/>
  <c r="K13" i="5"/>
  <c r="J13" i="5"/>
  <c r="I13" i="5"/>
  <c r="H13" i="5"/>
  <c r="G13" i="5"/>
  <c r="F13" i="5"/>
  <c r="D13" i="5"/>
  <c r="C13" i="5"/>
  <c r="X11" i="5"/>
  <c r="C11" i="5"/>
  <c r="BF10" i="5"/>
  <c r="BE10" i="5"/>
  <c r="BD10" i="5"/>
  <c r="BC10" i="5"/>
  <c r="BC12" i="5" s="1"/>
  <c r="BB10" i="5"/>
  <c r="BA10" i="5"/>
  <c r="BA12" i="5" s="1"/>
  <c r="AZ10" i="5"/>
  <c r="AY10" i="5"/>
  <c r="AX10" i="5"/>
  <c r="AW10" i="5"/>
  <c r="AW12" i="5" s="1"/>
  <c r="AV10" i="5"/>
  <c r="AU10" i="5"/>
  <c r="AT10" i="5"/>
  <c r="AS10" i="5"/>
  <c r="AS12" i="5" s="1"/>
  <c r="AR10" i="5"/>
  <c r="AQ10" i="5"/>
  <c r="AQ12" i="5" s="1"/>
  <c r="AP10" i="5"/>
  <c r="AO10" i="5"/>
  <c r="AO12" i="5" s="1"/>
  <c r="AN10" i="5"/>
  <c r="AM10" i="5"/>
  <c r="AL10" i="5"/>
  <c r="AK10" i="5"/>
  <c r="AK12" i="5" s="1"/>
  <c r="AJ10" i="5"/>
  <c r="AI10" i="5"/>
  <c r="AI12" i="5" s="1"/>
  <c r="AH10" i="5"/>
  <c r="AG10" i="5"/>
  <c r="AF10" i="5"/>
  <c r="AE10" i="5"/>
  <c r="AE12" i="5" s="1"/>
  <c r="AD10" i="5"/>
  <c r="AC10" i="5"/>
  <c r="AC12" i="5" s="1"/>
  <c r="AB10" i="5"/>
  <c r="AA10" i="5"/>
  <c r="AA12" i="5" s="1"/>
  <c r="Z10" i="5"/>
  <c r="Y10" i="5"/>
  <c r="Y12" i="5" s="1"/>
  <c r="W10" i="5"/>
  <c r="V10" i="5"/>
  <c r="U10" i="5"/>
  <c r="U12" i="5" s="1"/>
  <c r="T10" i="5"/>
  <c r="S10" i="5"/>
  <c r="Q10" i="5"/>
  <c r="Q12" i="5" s="1"/>
  <c r="P10" i="5"/>
  <c r="N10" i="5"/>
  <c r="M10" i="5"/>
  <c r="L10" i="5"/>
  <c r="L12" i="5" s="1"/>
  <c r="K10" i="5"/>
  <c r="J10" i="5"/>
  <c r="J12" i="5" s="1"/>
  <c r="I10" i="5"/>
  <c r="H10" i="5"/>
  <c r="G10" i="5"/>
  <c r="F10" i="5"/>
  <c r="D10" i="5"/>
  <c r="C10" i="5"/>
  <c r="X9" i="5"/>
  <c r="R9" i="5"/>
  <c r="C9" i="5"/>
  <c r="X8" i="5"/>
  <c r="R8" i="5"/>
  <c r="C8" i="5"/>
  <c r="X7" i="5"/>
  <c r="R7" i="5"/>
  <c r="C7" i="5"/>
  <c r="X6" i="5"/>
  <c r="R6" i="5"/>
  <c r="C6" i="5"/>
  <c r="X5" i="5"/>
  <c r="R5" i="5"/>
  <c r="R10" i="5" s="1"/>
  <c r="C5" i="5"/>
  <c r="X4" i="5"/>
  <c r="C4" i="5"/>
  <c r="S12" i="5" l="1"/>
  <c r="B10" i="5"/>
  <c r="B31" i="5"/>
  <c r="X67" i="5"/>
  <c r="B77" i="5"/>
  <c r="B86" i="5"/>
  <c r="X45" i="5"/>
  <c r="B13" i="5"/>
  <c r="B59" i="5"/>
  <c r="AU44" i="5"/>
  <c r="AY44" i="5"/>
  <c r="D44" i="5"/>
  <c r="B44" i="5" s="1"/>
  <c r="B45" i="5"/>
  <c r="C67" i="5"/>
  <c r="AY12" i="5"/>
  <c r="H12" i="5"/>
  <c r="BE12" i="5"/>
  <c r="AG12" i="5"/>
  <c r="AL44" i="5"/>
  <c r="AM12" i="5"/>
  <c r="R12" i="5"/>
  <c r="W12" i="5"/>
  <c r="N12" i="5"/>
  <c r="AU12" i="5"/>
  <c r="C45" i="5"/>
  <c r="T12" i="5"/>
  <c r="V12" i="5"/>
  <c r="Z12" i="5"/>
  <c r="X12" i="5" s="1"/>
  <c r="AB12" i="5"/>
  <c r="AD12" i="5"/>
  <c r="AF12" i="5"/>
  <c r="AH12" i="5"/>
  <c r="AJ12" i="5"/>
  <c r="AL12" i="5"/>
  <c r="AN12" i="5"/>
  <c r="AP12" i="5"/>
  <c r="AR12" i="5"/>
  <c r="AT12" i="5"/>
  <c r="AV12" i="5"/>
  <c r="AX12" i="5"/>
  <c r="AZ12" i="5"/>
  <c r="BB12" i="5"/>
  <c r="BD12" i="5"/>
  <c r="BF12" i="5"/>
  <c r="D12" i="5"/>
  <c r="G12" i="5"/>
  <c r="K12" i="5"/>
  <c r="M12" i="5"/>
  <c r="F12" i="5"/>
  <c r="X10" i="5"/>
  <c r="I44" i="5"/>
  <c r="C44" i="5" s="1"/>
  <c r="B12" i="5" l="1"/>
  <c r="I12" i="5"/>
  <c r="C12" i="5" s="1"/>
</calcChain>
</file>

<file path=xl/comments1.xml><?xml version="1.0" encoding="utf-8"?>
<comments xmlns="http://schemas.openxmlformats.org/spreadsheetml/2006/main">
  <authors>
    <author>Maluta Kwinda</author>
    <author>johanvw</author>
    <author>allen</author>
  </authors>
  <commentList>
    <comment ref="F4" authorId="0" shapeId="0">
      <text>
        <r>
          <rPr>
            <b/>
            <sz val="9"/>
            <color indexed="81"/>
            <rFont val="Tahoma"/>
            <family val="2"/>
          </rPr>
          <t>DMR:Bituminous production</t>
        </r>
      </text>
    </comment>
    <comment ref="F6" authorId="0" shapeId="0">
      <text>
        <r>
          <rPr>
            <b/>
            <sz val="9"/>
            <color indexed="81"/>
            <rFont val="Tahoma"/>
            <family val="2"/>
          </rPr>
          <t>Alfred Mampa:
SARS:BITUMINOUS IMPORT</t>
        </r>
      </text>
    </comment>
    <comment ref="F7" authorId="0" shapeId="0">
      <text>
        <r>
          <rPr>
            <b/>
            <sz val="9"/>
            <color indexed="81"/>
            <rFont val="Tahoma"/>
            <family val="2"/>
          </rPr>
          <t>DMR:Bituminous Export</t>
        </r>
      </text>
    </comment>
    <comment ref="N12" authorId="1" shapeId="0">
      <text>
        <r>
          <rPr>
            <b/>
            <sz val="8"/>
            <color indexed="81"/>
            <rFont val="Tahoma"/>
            <family val="2"/>
          </rPr>
          <t>johanvw:</t>
        </r>
        <r>
          <rPr>
            <sz val="8"/>
            <color indexed="81"/>
            <rFont val="Tahoma"/>
            <family val="2"/>
          </rPr>
          <t xml:space="preserve">
This Stats Diff is cancelled out by the same amount under Natural Gas</t>
        </r>
      </text>
    </comment>
    <comment ref="F14" authorId="0" shapeId="0">
      <text>
        <r>
          <rPr>
            <b/>
            <sz val="9"/>
            <color indexed="81"/>
            <rFont val="Tahoma"/>
            <family val="2"/>
          </rPr>
          <t>Alfred Mampa:
DMR:BITUMINOUS;ESKOM</t>
        </r>
      </text>
    </comment>
    <comment ref="F15" authorId="0" shapeId="0">
      <text>
        <r>
          <rPr>
            <b/>
            <sz val="9"/>
            <color indexed="81"/>
            <rFont val="Tahoma"/>
            <family val="2"/>
          </rPr>
          <t>Alfred Mampa:
DMR;BITUMINOUS:OTHER ELECTRICITY</t>
        </r>
      </text>
    </comment>
    <comment ref="N44" authorId="1"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2"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F46" authorId="0" shapeId="0">
      <text>
        <r>
          <rPr>
            <b/>
            <sz val="9"/>
            <color indexed="81"/>
            <rFont val="Tahoma"/>
            <family val="2"/>
          </rPr>
          <t>DMR:BITUMINOUS mittal steel + other iron and steel</t>
        </r>
      </text>
    </comment>
    <comment ref="F47" authorId="0" shapeId="0">
      <text>
        <r>
          <rPr>
            <b/>
            <sz val="9"/>
            <color indexed="81"/>
            <rFont val="Tahoma"/>
            <family val="2"/>
          </rPr>
          <t>Alfred Mampa:
DMR:BITUMINOUS:CHEMICAL INDUSTRIES</t>
        </r>
      </text>
    </comment>
    <comment ref="F49" authorId="0" shapeId="0">
      <text>
        <r>
          <rPr>
            <b/>
            <sz val="9"/>
            <color indexed="81"/>
            <rFont val="Tahoma"/>
            <family val="2"/>
          </rPr>
          <t>Alfred Mampa:
DMR:BITUMINOUS:OTHER METTALLURGICAL</t>
        </r>
      </text>
    </comment>
    <comment ref="F52" authorId="0" shapeId="0">
      <text>
        <r>
          <rPr>
            <b/>
            <sz val="9"/>
            <color indexed="81"/>
            <rFont val="Tahoma"/>
            <family val="2"/>
          </rPr>
          <t>Alfred Mampa:
DMR:BITUMINOUS:GOLD &amp;URANIUM + OTHER MINING</t>
        </r>
      </text>
    </comment>
    <comment ref="F58" authorId="0" shapeId="0">
      <text>
        <r>
          <rPr>
            <b/>
            <sz val="9"/>
            <color indexed="81"/>
            <rFont val="Tahoma"/>
            <family val="2"/>
          </rPr>
          <t>Alfred Mampa:
DMR:BITUMINOUS:CEMENT&amp;LIME + OTHER INDUSTRIES</t>
        </r>
      </text>
    </comment>
    <comment ref="BE59" authorId="2"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2"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 ref="F68" authorId="0" shapeId="0">
      <text>
        <r>
          <rPr>
            <b/>
            <sz val="9"/>
            <color indexed="81"/>
            <rFont val="Tahoma"/>
            <family val="2"/>
          </rPr>
          <t>Alfred Mampa:
DMR:BITUMINOUS:AGRICULTURE</t>
        </r>
      </text>
    </comment>
    <comment ref="F69" authorId="0" shapeId="0">
      <text>
        <r>
          <rPr>
            <b/>
            <sz val="9"/>
            <color indexed="81"/>
            <rFont val="Tahoma"/>
            <family val="2"/>
          </rPr>
          <t>Alfred Mampa:
DMR:BITUMINOUS ONE THIRD OF MERCHANT &amp; DOMESTIC</t>
        </r>
      </text>
    </comment>
    <comment ref="F70" authorId="0" shapeId="0">
      <text>
        <r>
          <rPr>
            <b/>
            <sz val="9"/>
            <color indexed="81"/>
            <rFont val="Tahoma"/>
            <family val="2"/>
          </rPr>
          <t>Alfred Mampa:
DMR:BITUMINOUS TWO THIRD OF MERCHANT &amp; DOMESTIC</t>
        </r>
      </text>
    </comment>
  </commentList>
</comments>
</file>

<file path=xl/comments2.xml><?xml version="1.0" encoding="utf-8"?>
<comments xmlns="http://schemas.openxmlformats.org/spreadsheetml/2006/main">
  <authors>
    <author>johanvw</author>
    <author>allen</author>
  </authors>
  <commentList>
    <comment ref="N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E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comments4.xml><?xml version="1.0" encoding="utf-8"?>
<comments xmlns="http://schemas.openxmlformats.org/spreadsheetml/2006/main">
  <authors>
    <author>A satisfied Microsoft Office user</author>
  </authors>
  <commentList>
    <comment ref="BD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<sst xmlns="http://schemas.openxmlformats.org/spreadsheetml/2006/main" count="951" uniqueCount="366">
  <si>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</si>
  <si>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</si>
  <si>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</si>
  <si>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</si>
  <si>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</si>
  <si>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</si>
  <si>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</si>
  <si>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</si>
  <si>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</si>
  <si>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</si>
  <si>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</si>
  <si>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</si>
  <si>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</si>
  <si>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</si>
  <si>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</si>
  <si>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</si>
  <si>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</si>
  <si>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</si>
  <si>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</si>
  <si>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</si>
  <si>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</si>
  <si>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</si>
  <si>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</si>
  <si>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</si>
  <si>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</si>
  <si>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</si>
  <si>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</si>
  <si>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</si>
  <si>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</si>
  <si>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</si>
  <si>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</si>
  <si>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</si>
  <si>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</si>
  <si>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</si>
  <si>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</si>
  <si>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</si>
  <si>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</si>
  <si>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</si>
  <si>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</si>
  <si>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</si>
  <si>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</si>
  <si>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</si>
  <si>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</si>
  <si>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</si>
  <si>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</si>
  <si>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</si>
  <si>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</si>
  <si>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</si>
  <si>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</si>
  <si>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</si>
  <si>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</si>
  <si>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</si>
  <si>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</si>
  <si>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</si>
  <si>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</si>
  <si>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</si>
  <si>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</si>
  <si>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</si>
  <si>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</si>
  <si>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</si>
  <si>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</si>
  <si>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</si>
  <si>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</si>
  <si>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</si>
  <si>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</si>
  <si>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</si>
  <si>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</si>
  <si>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</si>
  <si>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</si>
  <si>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</si>
  <si>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</si>
  <si>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</si>
  <si>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</si>
  <si>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</si>
  <si>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</si>
  <si>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</si>
  <si>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</si>
  <si>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</si>
  <si>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</si>
  <si>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</si>
  <si>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</si>
  <si>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</si>
  <si>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</si>
  <si>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</si>
  <si>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</si>
  <si>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</si>
  <si>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</si>
  <si>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</si>
  <si>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</si>
  <si>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</si>
  <si>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</si>
  <si>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</si>
  <si>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</si>
  <si>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</si>
  <si>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</si>
  <si>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</si>
  <si>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</si>
  <si>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</si>
  <si>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</si>
  <si>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</si>
  <si>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</si>
  <si>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</si>
  <si>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</si>
  <si>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</si>
  <si>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</si>
  <si>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</si>
  <si>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</si>
  <si>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</si>
  <si>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</si>
  <si>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</si>
  <si>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</si>
  <si>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</si>
  <si>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</si>
  <si>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</si>
  <si>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</si>
  <si>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</si>
  <si>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</si>
  <si>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</si>
  <si>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</si>
  <si>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</si>
  <si>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</si>
  <si>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</si>
  <si>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</si>
  <si>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</si>
  <si>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</si>
  <si>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</si>
  <si>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</si>
  <si>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</si>
  <si>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</si>
  <si>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</si>
  <si>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</si>
  <si>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</si>
  <si>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</si>
  <si>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</si>
  <si>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</si>
  <si>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</si>
  <si>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</si>
  <si>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</si>
  <si>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</si>
  <si>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</si>
  <si>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</si>
  <si>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</si>
  <si>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</si>
  <si>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</si>
  <si>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</si>
  <si>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</si>
  <si>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</si>
  <si>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</si>
  <si>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</si>
  <si>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</si>
  <si>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</si>
  <si>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</si>
  <si>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</si>
  <si>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</si>
  <si>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</si>
  <si>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</si>
  <si>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</si>
  <si>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</si>
  <si>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</si>
  <si>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</si>
  <si>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</si>
  <si>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</si>
  <si>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</si>
  <si>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</si>
  <si>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</si>
  <si>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</si>
  <si>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</si>
  <si>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</si>
  <si>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</si>
  <si>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</si>
  <si>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</si>
  <si>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</si>
  <si>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</si>
  <si>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</si>
  <si>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</si>
  <si>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</si>
  <si>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</si>
  <si>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</si>
  <si>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</si>
  <si>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</si>
  <si>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</si>
  <si>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</si>
  <si>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</si>
  <si>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</si>
  <si>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</si>
  <si>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</si>
  <si>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</si>
  <si>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</si>
  <si>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</si>
  <si>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</si>
  <si>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</si>
  <si>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</si>
  <si>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</si>
  <si>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</si>
  <si>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</si>
  <si>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</si>
  <si>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</si>
  <si>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</si>
  <si>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</si>
  <si>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</si>
  <si>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</si>
  <si>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</si>
  <si>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</si>
  <si>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</si>
  <si>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</si>
  <si>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</si>
  <si>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</si>
  <si>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</si>
  <si>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</si>
  <si>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</si>
  <si>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</si>
  <si>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</si>
  <si>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</si>
  <si>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</si>
  <si>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</si>
  <si>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</si>
  <si>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</si>
  <si>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</si>
  <si>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</si>
  <si>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</si>
  <si>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</si>
  <si>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</si>
  <si>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</si>
  <si>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</si>
  <si>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</si>
  <si>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</si>
  <si>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</si>
  <si>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</si>
  <si>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</si>
  <si>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</si>
  <si>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</si>
  <si>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</si>
  <si>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</si>
  <si>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</si>
  <si>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</si>
  <si>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</si>
  <si>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</si>
  <si>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</si>
  <si>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</si>
  <si>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</si>
  <si>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</si>
  <si>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</si>
  <si>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</si>
  <si>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</si>
  <si>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</si>
  <si>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</si>
  <si>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</si>
  <si>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</si>
  <si>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</si>
  <si>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</si>
  <si>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</si>
  <si>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</si>
  <si>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</si>
  <si>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</si>
  <si>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</si>
  <si>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</si>
  <si>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</si>
  <si>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</si>
  <si>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</si>
  <si>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</si>
  <si>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</si>
  <si>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</si>
  <si>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</si>
  <si>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</si>
  <si>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</si>
  <si>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</si>
  <si>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</si>
  <si>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</si>
  <si>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</si>
  <si>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</si>
  <si>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</si>
  <si>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</si>
  <si>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</si>
  <si>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</si>
  <si>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</si>
  <si>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</si>
  <si>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</si>
  <si>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</si>
  <si>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</si>
  <si>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</si>
  <si>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</si>
  <si>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</si>
  <si>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</si>
  <si>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</si>
  <si>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</si>
  <si>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</si>
  <si>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</si>
  <si>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</si>
  <si>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</si>
  <si>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</si>
  <si>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</si>
  <si>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</si>
  <si>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</si>
  <si>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</si>
  <si>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</si>
  <si>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</si>
  <si>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</si>
  <si>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</si>
  <si>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</si>
  <si>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</si>
  <si>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</si>
  <si>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</si>
  <si>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</si>
  <si>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</si>
  <si>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</si>
  <si>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</si>
  <si>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</si>
  <si>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</si>
  <si>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</si>
  <si>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</si>
  <si>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</si>
  <si>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</si>
  <si>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</si>
  <si>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</si>
  <si>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</si>
  <si>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</si>
  <si>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</si>
  <si>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</si>
  <si>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</si>
  <si>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</si>
  <si>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</si>
  <si>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</si>
  <si>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</si>
  <si>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</si>
  <si>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</si>
  <si>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</si>
  <si>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</si>
  <si>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</si>
  <si>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</si>
  <si>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</si>
  <si>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</si>
  <si>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</si>
  <si>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</si>
  <si>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</si>
  <si>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</si>
  <si>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</si>
  <si>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</si>
  <si>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</si>
  <si>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</si>
  <si>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</si>
  <si>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</si>
  <si>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</si>
  <si>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</si>
  <si>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</si>
  <si>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</si>
  <si>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</si>
  <si>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</si>
  <si>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</si>
  <si>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</si>
  <si>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</si>
  <si>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</si>
  <si>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</si>
  <si>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</si>
  <si>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</si>
  <si>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</si>
  <si>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</si>
  <si>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</si>
  <si>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</si>
  <si>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</si>
  <si>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</si>
  <si>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</si>
  <si>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</si>
  <si>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</si>
  <si>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RSA 2011 ver 3</t>
  </si>
  <si>
    <t>ANTHRACITE</t>
  </si>
  <si>
    <t>Anthracite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</si>
</sst>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0;\-#,##0.00;\-"/>
    <numFmt numFmtId="166" formatCode="#,##0.00;;\-"/>
    <numFmt numFmtId="167" formatCode="#,##0.00;#,##0.00;\-"/>
    <numFmt numFmtId="168" formatCode="#,##0;\-#,##0;\-"/>
  </numFmts>
  <fonts count="40"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amily val="2"/>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
      <b/>
      <sz val="9"/>
      <color indexed="81"/>
      <name val="Tahoma"/>
      <family val="2"/>
    </font>
    <font>
      <sz val="9"/>
      <color rgb="FFFF0000"/>
      <name val="Bookman Old Style"/>
      <family val="1"/>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42">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1"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2" fillId="14" borderId="0" xfId="0" applyFont="1" applyFill="1"/>
    <xf numFmtId="165" fontId="33" fillId="15" borderId="0" xfId="0" applyNumberFormat="1" applyFont="1" applyFill="1"/>
    <xf numFmtId="165" fontId="33" fillId="15" borderId="0" xfId="0" quotePrefix="1" applyNumberFormat="1" applyFont="1" applyFill="1" applyAlignment="1">
      <alignment horizontal="right"/>
    </xf>
    <xf numFmtId="165" fontId="32" fillId="15" borderId="0" xfId="0" applyNumberFormat="1" applyFont="1" applyFill="1"/>
    <xf numFmtId="168" fontId="20" fillId="15" borderId="0" xfId="0" applyNumberFormat="1" applyFont="1" applyFill="1"/>
    <xf numFmtId="0" fontId="34" fillId="0" borderId="0" xfId="0" applyFont="1"/>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5" fillId="0" borderId="0" xfId="0" applyFont="1" applyAlignment="1">
      <alignment horizontal="left" vertical="top" wrapText="1"/>
    </xf>
    <xf numFmtId="0" fontId="37" fillId="0" borderId="5" xfId="0" applyFont="1" applyBorder="1" applyAlignment="1">
      <alignment vertical="top" wrapText="1"/>
    </xf>
    <xf numFmtId="4" fontId="39" fillId="0" borderId="0" xfId="0" applyNumberFormat="1" applyFont="1" applyFill="1" applyBorder="1"/>
    <xf numFmtId="4" fontId="11" fillId="0" borderId="0" xfId="0" applyNumberFormat="1" applyFont="1" applyFill="1" applyBorder="1"/>
    <xf numFmtId="4" fontId="12" fillId="0" borderId="0" xfId="0" applyNumberFormat="1" applyFont="1" applyFill="1" applyBorder="1"/>
    <xf numFmtId="0" fontId="37" fillId="0" borderId="9" xfId="0" applyFont="1" applyBorder="1" applyAlignment="1">
      <alignment vertical="top" wrapText="1"/>
    </xf>
    <xf numFmtId="0" fontId="37" fillId="0" borderId="7" xfId="0" applyFont="1" applyBorder="1" applyAlignment="1">
      <alignment vertical="top" wrapText="1"/>
    </xf>
    <xf numFmtId="0" fontId="37" fillId="0" borderId="5" xfId="0" applyFont="1" applyBorder="1" applyAlignment="1">
      <alignment vertical="top" wrapText="1"/>
    </xf>
    <xf numFmtId="0" fontId="35" fillId="0" borderId="0" xfId="0" applyFont="1" applyAlignment="1">
      <alignment horizontal="left" vertical="top" wrapText="1"/>
    </xf>
    <xf numFmtId="0" fontId="35" fillId="0" borderId="10" xfId="0" applyFont="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 sqref="A3:C3"/>
    </sheetView>
  </sheetViews>
  <sheetFormatPr defaultColWidth="105.28515625" defaultRowHeight="12.75" x14ac:dyDescent="0.2"/>
  <cols>
    <col min="1" max="1" width="19.140625" customWidth="1"/>
    <col min="2" max="3" width="59.42578125" customWidth="1"/>
  </cols>
  <sheetData>
    <row r="1" spans="1:3" ht="18" x14ac:dyDescent="0.25">
      <c r="A1" s="23" t="s">
        <v>362</v>
      </c>
    </row>
    <row r="2" spans="1:3" ht="111.75" customHeight="1" x14ac:dyDescent="0.2">
      <c r="A2" s="134" t="s">
        <v>332</v>
      </c>
      <c r="B2" s="134"/>
      <c r="C2" s="134"/>
    </row>
    <row r="3" spans="1:3" ht="83.25" customHeight="1" thickBot="1" x14ac:dyDescent="0.25">
      <c r="A3" s="135" t="s">
        <v>333</v>
      </c>
      <c r="B3" s="135"/>
      <c r="C3" s="135"/>
    </row>
    <row r="4" spans="1:3" ht="13.5" thickBot="1" x14ac:dyDescent="0.25">
      <c r="A4" s="136" t="s">
        <v>334</v>
      </c>
      <c r="B4" s="137"/>
      <c r="C4" s="138"/>
    </row>
    <row r="5" spans="1:3" ht="13.5" thickBot="1" x14ac:dyDescent="0.25">
      <c r="A5" s="122"/>
      <c r="B5" s="123" t="s">
        <v>335</v>
      </c>
      <c r="C5" s="123" t="s">
        <v>336</v>
      </c>
    </row>
    <row r="6" spans="1:3" ht="13.5" thickBot="1" x14ac:dyDescent="0.25">
      <c r="A6" s="127" t="s">
        <v>337</v>
      </c>
      <c r="B6" s="124" t="s">
        <v>338</v>
      </c>
      <c r="C6" s="124" t="s">
        <v>339</v>
      </c>
    </row>
    <row r="7" spans="1:3" ht="26.25" thickBot="1" x14ac:dyDescent="0.25">
      <c r="A7" s="127" t="s">
        <v>340</v>
      </c>
      <c r="B7" s="124" t="s">
        <v>341</v>
      </c>
      <c r="C7" s="124" t="s">
        <v>342</v>
      </c>
    </row>
    <row r="8" spans="1:3" ht="13.5" thickBot="1" x14ac:dyDescent="0.25">
      <c r="A8" s="127" t="s">
        <v>343</v>
      </c>
      <c r="B8" s="124" t="s">
        <v>344</v>
      </c>
      <c r="C8" s="124" t="s">
        <v>344</v>
      </c>
    </row>
    <row r="9" spans="1:3" ht="13.5" thickBot="1" x14ac:dyDescent="0.25">
      <c r="A9" s="127" t="s">
        <v>345</v>
      </c>
      <c r="B9" s="124" t="s">
        <v>346</v>
      </c>
      <c r="C9" s="124" t="s">
        <v>346</v>
      </c>
    </row>
    <row r="10" spans="1:3" x14ac:dyDescent="0.2">
      <c r="A10" s="131" t="s">
        <v>324</v>
      </c>
      <c r="B10" s="131" t="s">
        <v>347</v>
      </c>
      <c r="C10" s="125" t="s">
        <v>348</v>
      </c>
    </row>
    <row r="11" spans="1:3" x14ac:dyDescent="0.2">
      <c r="A11" s="132"/>
      <c r="B11" s="132"/>
      <c r="C11" s="125" t="s">
        <v>349</v>
      </c>
    </row>
    <row r="12" spans="1:3" x14ac:dyDescent="0.2">
      <c r="A12" s="132"/>
      <c r="B12" s="132"/>
      <c r="C12" s="125" t="s">
        <v>350</v>
      </c>
    </row>
    <row r="13" spans="1:3" x14ac:dyDescent="0.2">
      <c r="A13" s="132"/>
      <c r="B13" s="132"/>
      <c r="C13" s="125" t="s">
        <v>351</v>
      </c>
    </row>
    <row r="14" spans="1:3" ht="13.5" thickBot="1" x14ac:dyDescent="0.25">
      <c r="A14" s="133"/>
      <c r="B14" s="133"/>
      <c r="C14" s="124" t="s">
        <v>352</v>
      </c>
    </row>
    <row r="15" spans="1:3" ht="51.75" thickBot="1" x14ac:dyDescent="0.25">
      <c r="A15" s="127" t="s">
        <v>353</v>
      </c>
      <c r="B15" s="124" t="s">
        <v>354</v>
      </c>
      <c r="C15" s="124" t="s">
        <v>355</v>
      </c>
    </row>
    <row r="16" spans="1:3" x14ac:dyDescent="0.2">
      <c r="A16" s="131" t="s">
        <v>356</v>
      </c>
      <c r="B16" s="131" t="s">
        <v>344</v>
      </c>
      <c r="C16" s="125" t="s">
        <v>346</v>
      </c>
    </row>
    <row r="17" spans="1:3" ht="25.5" x14ac:dyDescent="0.2">
      <c r="A17" s="132"/>
      <c r="B17" s="132"/>
      <c r="C17" s="125" t="s">
        <v>357</v>
      </c>
    </row>
    <row r="18" spans="1:3" ht="13.5" thickBot="1" x14ac:dyDescent="0.25">
      <c r="A18" s="133"/>
      <c r="B18" s="133"/>
      <c r="C18" s="124"/>
    </row>
    <row r="19" spans="1:3" ht="13.5" thickBot="1" x14ac:dyDescent="0.25">
      <c r="A19" s="127" t="s">
        <v>358</v>
      </c>
      <c r="B19" s="124" t="s">
        <v>344</v>
      </c>
      <c r="C19" s="124" t="s">
        <v>344</v>
      </c>
    </row>
    <row r="20" spans="1:3" ht="15" x14ac:dyDescent="0.2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tabSelected="1" zoomScaleNormal="100" workbookViewId="0">
      <pane xSplit="1" ySplit="3" topLeftCell="H43" activePane="bottomRight" state="frozen"/>
      <selection pane="topRight" activeCell="B1" sqref="B1"/>
      <selection pane="bottomLeft" activeCell="A4" sqref="A4"/>
      <selection pane="bottomRight" activeCell="S43" sqref="S43"/>
    </sheetView>
  </sheetViews>
  <sheetFormatPr defaultRowHeight="12.75" x14ac:dyDescent="0.2"/>
  <cols>
    <col min="1" max="1" width="35.140625" bestFit="1" customWidth="1"/>
    <col min="2" max="2" width="20.140625" customWidth="1"/>
    <col min="3" max="3" width="20.5703125" customWidth="1"/>
    <col min="4" max="4" width="19.140625" customWidth="1"/>
    <col min="5" max="5" width="20" customWidth="1"/>
    <col min="6" max="6" width="18.140625" customWidth="1"/>
    <col min="7" max="7" width="17.7109375" customWidth="1"/>
    <col min="8" max="8" width="17.5703125" customWidth="1"/>
    <col min="9" max="9" width="14.85546875" customWidth="1"/>
    <col min="10" max="10" width="14" customWidth="1"/>
    <col min="11" max="11" width="15.28515625" customWidth="1"/>
    <col min="12" max="12" width="11.7109375" customWidth="1"/>
    <col min="13" max="13" width="10.28515625" customWidth="1"/>
    <col min="14" max="14" width="11.5703125" customWidth="1"/>
    <col min="15" max="15" width="11.85546875" customWidth="1"/>
    <col min="16" max="16" width="11.28515625" bestFit="1" customWidth="1"/>
    <col min="17" max="17" width="9.28515625" bestFit="1" customWidth="1"/>
    <col min="18" max="19" width="11.28515625" bestFit="1" customWidth="1"/>
    <col min="20" max="20" width="9.85546875" bestFit="1" customWidth="1"/>
    <col min="21" max="21" width="10.7109375" bestFit="1" customWidth="1"/>
    <col min="22" max="22" width="7.42578125" bestFit="1" customWidth="1"/>
    <col min="23" max="23" width="11.28515625" bestFit="1" customWidth="1"/>
    <col min="24" max="25" width="14.28515625" bestFit="1" customWidth="1"/>
    <col min="26" max="26" width="13.140625" bestFit="1" customWidth="1"/>
    <col min="27" max="27" width="10.140625" bestFit="1" customWidth="1"/>
    <col min="28" max="28" width="11.85546875" customWidth="1"/>
    <col min="29" max="29" width="13.140625" bestFit="1" customWidth="1"/>
    <col min="30" max="30" width="13" customWidth="1"/>
    <col min="31" max="31" width="11.7109375" customWidth="1"/>
    <col min="32" max="32" width="11.28515625" bestFit="1" customWidth="1"/>
    <col min="33" max="33" width="14.28515625" bestFit="1" customWidth="1"/>
    <col min="34" max="34" width="13.85546875" customWidth="1"/>
    <col min="35" max="35" width="12.85546875" customWidth="1"/>
    <col min="36" max="36" width="13.140625" bestFit="1" customWidth="1"/>
    <col min="37" max="37" width="11.28515625" bestFit="1" customWidth="1"/>
    <col min="38" max="38" width="14.28515625" bestFit="1" customWidth="1"/>
    <col min="39" max="39" width="12.42578125" bestFit="1" customWidth="1"/>
    <col min="40" max="40" width="11.85546875" customWidth="1"/>
    <col min="41" max="41" width="11.28515625" bestFit="1" customWidth="1"/>
    <col min="42" max="42" width="13.140625" bestFit="1" customWidth="1"/>
    <col min="43" max="43" width="11.28515625" bestFit="1" customWidth="1"/>
    <col min="44" max="44" width="10.85546875" bestFit="1" customWidth="1"/>
    <col min="45" max="45" width="9.5703125" bestFit="1" customWidth="1"/>
    <col min="46" max="46" width="10.7109375" customWidth="1"/>
    <col min="47" max="47" width="11.28515625" bestFit="1" customWidth="1"/>
    <col min="48" max="48" width="10.140625" bestFit="1" customWidth="1"/>
    <col min="49" max="49" width="10.140625" customWidth="1"/>
    <col min="50" max="50" width="13" customWidth="1"/>
    <col min="51" max="51" width="11.28515625" bestFit="1" customWidth="1"/>
    <col min="52" max="52" width="6.5703125" bestFit="1" customWidth="1"/>
    <col min="53" max="53" width="7.28515625" bestFit="1" customWidth="1"/>
    <col min="54" max="54" width="10.28515625" bestFit="1" customWidth="1"/>
    <col min="55" max="55" width="12.140625" customWidth="1"/>
    <col min="56" max="56" width="11.85546875" customWidth="1"/>
    <col min="57" max="57" width="15.42578125" bestFit="1" customWidth="1"/>
    <col min="58" max="58" width="10.5703125" customWidth="1"/>
  </cols>
  <sheetData>
    <row r="1" spans="1:63" x14ac:dyDescent="0.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114</v>
      </c>
      <c r="B2" s="10" t="s">
        <v>115</v>
      </c>
      <c r="C2" s="10" t="s">
        <v>115</v>
      </c>
      <c r="D2" s="10" t="s">
        <v>115</v>
      </c>
      <c r="E2" s="10" t="s">
        <v>115</v>
      </c>
      <c r="F2" s="10" t="s">
        <v>115</v>
      </c>
      <c r="G2" s="10" t="s">
        <v>115</v>
      </c>
      <c r="H2" s="10" t="s">
        <v>115</v>
      </c>
      <c r="I2" s="10" t="s">
        <v>115</v>
      </c>
      <c r="J2" s="10" t="s">
        <v>115</v>
      </c>
      <c r="K2" s="10" t="s">
        <v>115</v>
      </c>
      <c r="L2" s="10" t="s">
        <v>115</v>
      </c>
      <c r="M2" s="10" t="s">
        <v>115</v>
      </c>
      <c r="N2" s="10" t="s">
        <v>116</v>
      </c>
      <c r="O2" s="10" t="s">
        <v>116</v>
      </c>
      <c r="P2" s="10" t="s">
        <v>116</v>
      </c>
      <c r="Q2" s="10" t="s">
        <v>116</v>
      </c>
      <c r="R2" s="10" t="s">
        <v>116</v>
      </c>
      <c r="S2" s="10" t="s">
        <v>116</v>
      </c>
      <c r="T2" s="10" t="s">
        <v>116</v>
      </c>
      <c r="U2" s="10" t="s">
        <v>116</v>
      </c>
      <c r="V2" s="10" t="s">
        <v>116</v>
      </c>
      <c r="W2" s="10" t="s">
        <v>116</v>
      </c>
      <c r="X2" s="10" t="s">
        <v>115</v>
      </c>
      <c r="Y2" s="10" t="s">
        <v>115</v>
      </c>
      <c r="Z2" s="11" t="s">
        <v>115</v>
      </c>
      <c r="AA2" s="10" t="s">
        <v>115</v>
      </c>
      <c r="AB2" s="10" t="s">
        <v>115</v>
      </c>
      <c r="AC2" s="10" t="s">
        <v>115</v>
      </c>
      <c r="AD2" s="10" t="s">
        <v>116</v>
      </c>
      <c r="AE2" s="10" t="s">
        <v>117</v>
      </c>
      <c r="AF2" s="10" t="s">
        <v>117</v>
      </c>
      <c r="AG2" s="10" t="s">
        <v>117</v>
      </c>
      <c r="AH2" s="10" t="s">
        <v>117</v>
      </c>
      <c r="AI2" s="10" t="s">
        <v>117</v>
      </c>
      <c r="AJ2" s="10" t="s">
        <v>117</v>
      </c>
      <c r="AK2" s="10" t="s">
        <v>117</v>
      </c>
      <c r="AL2" s="10" t="s">
        <v>117</v>
      </c>
      <c r="AM2" s="10" t="s">
        <v>117</v>
      </c>
      <c r="AN2" s="10" t="s">
        <v>117</v>
      </c>
      <c r="AO2" s="10" t="s">
        <v>117</v>
      </c>
      <c r="AP2" s="10" t="s">
        <v>115</v>
      </c>
      <c r="AQ2" s="10" t="s">
        <v>115</v>
      </c>
      <c r="AR2" s="10" t="s">
        <v>115</v>
      </c>
      <c r="AS2" s="10" t="s">
        <v>115</v>
      </c>
      <c r="AT2" s="10" t="s">
        <v>115</v>
      </c>
      <c r="AU2" s="10" t="s">
        <v>115</v>
      </c>
      <c r="AV2" s="10" t="s">
        <v>170</v>
      </c>
      <c r="AW2" s="10" t="s">
        <v>170</v>
      </c>
      <c r="AX2" s="10" t="s">
        <v>170</v>
      </c>
      <c r="AY2" s="10" t="s">
        <v>170</v>
      </c>
      <c r="AZ2" s="10" t="s">
        <v>170</v>
      </c>
      <c r="BA2" s="10" t="s">
        <v>170</v>
      </c>
      <c r="BB2" s="10" t="s">
        <v>116</v>
      </c>
      <c r="BC2" s="10" t="s">
        <v>116</v>
      </c>
      <c r="BD2" s="10" t="s">
        <v>116</v>
      </c>
      <c r="BE2" s="10" t="s">
        <v>118</v>
      </c>
      <c r="BF2" s="10" t="s">
        <v>116</v>
      </c>
      <c r="BG2" s="3"/>
    </row>
    <row r="3" spans="1:63" s="4" customFormat="1" x14ac:dyDescent="0.2">
      <c r="A3" s="10" t="s">
        <v>113</v>
      </c>
      <c r="B3" s="10" t="s">
        <v>0</v>
      </c>
      <c r="C3" s="10" t="s">
        <v>1</v>
      </c>
      <c r="D3" s="10" t="s">
        <v>2</v>
      </c>
      <c r="E3" s="10" t="s">
        <v>364</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39"/>
      <c r="BI3" s="139"/>
      <c r="BJ3" s="139"/>
      <c r="BK3" s="139"/>
    </row>
    <row r="4" spans="1:63" ht="13.5" x14ac:dyDescent="0.25">
      <c r="A4" s="22" t="s">
        <v>164</v>
      </c>
      <c r="B4" s="12">
        <f>D4+F4+E4+G4</f>
        <v>252756850</v>
      </c>
      <c r="C4" s="12">
        <f>H4+I4</f>
        <v>0</v>
      </c>
      <c r="D4" s="12">
        <v>2662159</v>
      </c>
      <c r="E4" s="12">
        <v>2553635</v>
      </c>
      <c r="F4" s="12">
        <v>247541056</v>
      </c>
      <c r="G4" s="12"/>
      <c r="H4" s="12"/>
      <c r="I4" s="12"/>
      <c r="J4" s="12"/>
      <c r="K4" s="12">
        <v>2072000</v>
      </c>
      <c r="L4" s="12"/>
      <c r="M4" s="12"/>
      <c r="N4" s="12"/>
      <c r="O4" s="12">
        <v>22238</v>
      </c>
      <c r="P4" s="12">
        <v>21962</v>
      </c>
      <c r="Q4" s="12"/>
      <c r="R4" s="12">
        <v>631900</v>
      </c>
      <c r="S4" s="12">
        <v>631900</v>
      </c>
      <c r="T4" s="12"/>
      <c r="U4" s="12"/>
      <c r="V4" s="12"/>
      <c r="W4" s="12">
        <v>51745</v>
      </c>
      <c r="X4" s="12">
        <f>SUM(Y4:AC4)</f>
        <v>1448666</v>
      </c>
      <c r="Y4" s="12">
        <v>298000</v>
      </c>
      <c r="Z4" s="12">
        <v>1150666</v>
      </c>
      <c r="AA4" s="12"/>
      <c r="AB4" s="12"/>
      <c r="AC4" s="12"/>
      <c r="AD4" s="12">
        <v>4638.73095703125</v>
      </c>
      <c r="AE4" s="12"/>
      <c r="AF4" s="12">
        <v>662388.9375</v>
      </c>
      <c r="AG4" s="12">
        <v>10913691</v>
      </c>
      <c r="AH4" s="12">
        <v>3597.555419921875</v>
      </c>
      <c r="AI4" s="12"/>
      <c r="AJ4" s="12">
        <v>3329055.5</v>
      </c>
      <c r="AK4" s="12">
        <v>568208</v>
      </c>
      <c r="AL4" s="12">
        <v>11371776</v>
      </c>
      <c r="AM4" s="12">
        <v>1727358.5</v>
      </c>
      <c r="AN4" s="12"/>
      <c r="AO4" s="12">
        <v>86251.6640625</v>
      </c>
      <c r="AP4" s="12">
        <f>AP44-AP6-(AP7)</f>
        <v>1387434.1875</v>
      </c>
      <c r="AQ4" s="12">
        <v>335266.15625</v>
      </c>
      <c r="AR4" s="12">
        <v>82719.1171875</v>
      </c>
      <c r="AS4" s="12"/>
      <c r="AT4" s="12"/>
      <c r="AU4" s="12">
        <v>433751.28125</v>
      </c>
      <c r="AV4" s="12"/>
      <c r="AW4" s="12"/>
      <c r="AX4" s="12"/>
      <c r="AY4" s="12">
        <v>834.72222288999899</v>
      </c>
      <c r="AZ4" s="12"/>
      <c r="BA4" s="12"/>
      <c r="BB4" s="12"/>
      <c r="BC4" s="12"/>
      <c r="BD4" s="12"/>
      <c r="BE4" s="12">
        <v>262116928</v>
      </c>
      <c r="BF4" s="12"/>
    </row>
    <row r="5" spans="1:63" ht="13.5" x14ac:dyDescent="0.25">
      <c r="A5" s="22" t="s">
        <v>143</v>
      </c>
      <c r="B5" s="12">
        <f t="shared" ref="B5:B68" si="0">D5+F5+E5+G5</f>
        <v>0</v>
      </c>
      <c r="C5" s="12">
        <f t="shared" ref="C5:C68" si="1">H5+I5</f>
        <v>0</v>
      </c>
      <c r="D5" s="12"/>
      <c r="E5" s="12"/>
      <c r="F5" s="12"/>
      <c r="G5" s="12"/>
      <c r="H5" s="12"/>
      <c r="I5" s="12"/>
      <c r="J5" s="12"/>
      <c r="K5" s="12"/>
      <c r="L5" s="12"/>
      <c r="M5" s="12"/>
      <c r="N5" s="12">
        <v>22575.412109375</v>
      </c>
      <c r="O5" s="12"/>
      <c r="P5" s="12"/>
      <c r="Q5" s="12"/>
      <c r="R5" s="12">
        <f t="shared" ref="R5:R9" si="2">SUM(S5:V5)</f>
        <v>0</v>
      </c>
      <c r="S5" s="12"/>
      <c r="T5" s="12"/>
      <c r="U5" s="12"/>
      <c r="V5" s="12"/>
      <c r="W5" s="12"/>
      <c r="X5" s="12">
        <f>SUM(Y5:AC5)</f>
        <v>4626370</v>
      </c>
      <c r="Y5" s="12"/>
      <c r="Z5" s="12"/>
      <c r="AA5" s="12"/>
      <c r="AB5" s="12"/>
      <c r="AC5" s="12">
        <v>4626370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0"/>
        <v>503292</v>
      </c>
      <c r="C6" s="12">
        <f t="shared" si="1"/>
        <v>0</v>
      </c>
      <c r="D6" s="12"/>
      <c r="E6" s="12">
        <v>132368</v>
      </c>
      <c r="F6" s="12">
        <v>370924</v>
      </c>
      <c r="G6" s="12"/>
      <c r="H6" s="12"/>
      <c r="I6" s="12"/>
      <c r="J6" s="12"/>
      <c r="K6" s="12"/>
      <c r="L6" s="12"/>
      <c r="M6" s="12"/>
      <c r="N6" s="12"/>
      <c r="O6" s="12"/>
      <c r="P6" s="12"/>
      <c r="Q6" s="12"/>
      <c r="R6" s="12">
        <f t="shared" si="2"/>
        <v>0</v>
      </c>
      <c r="S6" s="12"/>
      <c r="T6" s="12"/>
      <c r="U6" s="12"/>
      <c r="V6" s="12"/>
      <c r="W6" s="12">
        <v>113857.921875</v>
      </c>
      <c r="X6" s="12">
        <f>SUM(Y6:AC6)</f>
        <v>20725000</v>
      </c>
      <c r="Y6" s="12">
        <v>20725000</v>
      </c>
      <c r="Z6" s="12"/>
      <c r="AA6" s="12"/>
      <c r="AB6" s="12"/>
      <c r="AC6" s="12"/>
      <c r="AD6" s="12"/>
      <c r="AE6" s="12"/>
      <c r="AF6" s="12">
        <v>1573.432373046875</v>
      </c>
      <c r="AG6" s="12">
        <v>957294.75</v>
      </c>
      <c r="AH6" s="12">
        <v>21918.40625</v>
      </c>
      <c r="AI6" s="12"/>
      <c r="AJ6" s="12">
        <v>178301.34375</v>
      </c>
      <c r="AK6" s="12">
        <v>32.779888153076172</v>
      </c>
      <c r="AL6" s="12">
        <v>1486862.875</v>
      </c>
      <c r="AM6" s="12">
        <v>91256.5703125</v>
      </c>
      <c r="AN6" s="12"/>
      <c r="AO6" s="12">
        <v>2592.322998046875</v>
      </c>
      <c r="AP6" s="12">
        <v>210989.90625</v>
      </c>
      <c r="AQ6" s="12">
        <v>101.44999694824219</v>
      </c>
      <c r="AR6" s="12">
        <v>29190.4296875</v>
      </c>
      <c r="AS6" s="12"/>
      <c r="AT6" s="12"/>
      <c r="AU6" s="12">
        <v>966512.8125</v>
      </c>
      <c r="AV6" s="12"/>
      <c r="AW6" s="12"/>
      <c r="AX6" s="12"/>
      <c r="AY6" s="12"/>
      <c r="AZ6" s="12"/>
      <c r="BA6" s="12"/>
      <c r="BB6" s="12"/>
      <c r="BC6" s="12"/>
      <c r="BD6" s="12"/>
      <c r="BE6" s="12">
        <v>11890000</v>
      </c>
      <c r="BF6" s="12"/>
    </row>
    <row r="7" spans="1:63" ht="13.5" x14ac:dyDescent="0.25">
      <c r="A7" s="21" t="s">
        <v>124</v>
      </c>
      <c r="B7" s="12">
        <f t="shared" si="0"/>
        <v>-68807072</v>
      </c>
      <c r="C7" s="12">
        <f t="shared" si="1"/>
        <v>0</v>
      </c>
      <c r="D7" s="12">
        <v>-456113</v>
      </c>
      <c r="E7" s="12">
        <v>-983143</v>
      </c>
      <c r="F7" s="12">
        <v>-67367816</v>
      </c>
      <c r="G7" s="12"/>
      <c r="H7" s="12"/>
      <c r="I7" s="12"/>
      <c r="J7" s="12"/>
      <c r="K7" s="12"/>
      <c r="L7" s="12"/>
      <c r="M7" s="12"/>
      <c r="N7" s="12"/>
      <c r="O7" s="12"/>
      <c r="P7" s="12"/>
      <c r="Q7" s="12"/>
      <c r="R7" s="12">
        <f t="shared" si="2"/>
        <v>0</v>
      </c>
      <c r="S7" s="12"/>
      <c r="T7" s="12"/>
      <c r="U7" s="12"/>
      <c r="V7" s="12"/>
      <c r="W7" s="12">
        <v>-16.213968276977539</v>
      </c>
      <c r="X7" s="12">
        <f t="shared" ref="X7:X68" si="3">SUM(Y7:AC7)</f>
        <v>0</v>
      </c>
      <c r="Y7" s="12"/>
      <c r="Z7" s="12"/>
      <c r="AA7" s="12"/>
      <c r="AB7" s="12"/>
      <c r="AC7" s="12"/>
      <c r="AD7" s="12"/>
      <c r="AE7" s="12"/>
      <c r="AF7" s="12">
        <v>-8230.4912109375</v>
      </c>
      <c r="AG7" s="12">
        <v>-326472.375</v>
      </c>
      <c r="AH7" s="12">
        <v>-3547.0517578125</v>
      </c>
      <c r="AI7" s="12"/>
      <c r="AJ7" s="12">
        <v>-92228.1484375</v>
      </c>
      <c r="AK7" s="12">
        <v>-3649.267822265625</v>
      </c>
      <c r="AL7" s="12">
        <v>-570885.25</v>
      </c>
      <c r="AM7" s="12">
        <v>-1342628.375</v>
      </c>
      <c r="AN7" s="12"/>
      <c r="AO7" s="12">
        <v>-3129.15380859375</v>
      </c>
      <c r="AP7" s="12">
        <v>-105424.09375</v>
      </c>
      <c r="AQ7" s="12">
        <v>-8757.015625</v>
      </c>
      <c r="AR7" s="12">
        <v>-105453.703125</v>
      </c>
      <c r="AS7" s="12"/>
      <c r="AT7" s="12"/>
      <c r="AU7" s="12">
        <v>-420342.875</v>
      </c>
      <c r="AV7" s="12"/>
      <c r="AW7" s="12"/>
      <c r="AX7" s="12"/>
      <c r="AY7" s="12"/>
      <c r="AZ7" s="12"/>
      <c r="BA7" s="12"/>
      <c r="BB7" s="12"/>
      <c r="BC7" s="12"/>
      <c r="BD7" s="12"/>
      <c r="BE7" s="12">
        <v>-14964000</v>
      </c>
      <c r="BF7" s="12"/>
    </row>
    <row r="8" spans="1:63" ht="13.5" x14ac:dyDescent="0.2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v>-1142739.375</v>
      </c>
      <c r="AK8" s="12"/>
      <c r="AL8" s="12">
        <v>-1654231.25</v>
      </c>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ht="13.5" x14ac:dyDescent="0.25">
      <c r="A10" s="13" t="s">
        <v>57</v>
      </c>
      <c r="B10" s="12">
        <f t="shared" si="0"/>
        <v>184453070</v>
      </c>
      <c r="C10" s="14">
        <f>H10+I10</f>
        <v>0</v>
      </c>
      <c r="D10" s="14">
        <f>SUM(D4:D9)</f>
        <v>2206046</v>
      </c>
      <c r="E10" s="14">
        <v>1702860</v>
      </c>
      <c r="F10" s="14">
        <f t="shared" ref="F10:M10" si="4">SUM(F4:F9)</f>
        <v>180544164</v>
      </c>
      <c r="G10" s="14">
        <f t="shared" si="4"/>
        <v>0</v>
      </c>
      <c r="H10" s="14">
        <f t="shared" si="4"/>
        <v>0</v>
      </c>
      <c r="I10" s="14">
        <f t="shared" si="4"/>
        <v>0</v>
      </c>
      <c r="J10" s="14">
        <f t="shared" si="4"/>
        <v>0</v>
      </c>
      <c r="K10" s="14">
        <f t="shared" si="4"/>
        <v>2072000</v>
      </c>
      <c r="L10" s="14">
        <f t="shared" si="4"/>
        <v>0</v>
      </c>
      <c r="M10" s="14">
        <f t="shared" si="4"/>
        <v>0</v>
      </c>
      <c r="N10" s="14">
        <f>SUM(N4:N9)</f>
        <v>22575.412109375</v>
      </c>
      <c r="O10" s="14">
        <v>0</v>
      </c>
      <c r="P10" s="14">
        <f>SUM(P4:P9)</f>
        <v>21962</v>
      </c>
      <c r="Q10" s="14">
        <f t="shared" ref="Q10:V10" si="5">SUM(Q4:Q9)</f>
        <v>0</v>
      </c>
      <c r="R10" s="14">
        <f>SUM(R4:R9)</f>
        <v>631900</v>
      </c>
      <c r="S10" s="14">
        <f t="shared" si="5"/>
        <v>631900</v>
      </c>
      <c r="T10" s="14">
        <f t="shared" si="5"/>
        <v>0</v>
      </c>
      <c r="U10" s="14">
        <f t="shared" si="5"/>
        <v>0</v>
      </c>
      <c r="V10" s="14">
        <f t="shared" si="5"/>
        <v>0</v>
      </c>
      <c r="W10" s="14">
        <f>SUM(W4:W9)</f>
        <v>165586.70790672302</v>
      </c>
      <c r="X10" s="14">
        <f t="shared" si="3"/>
        <v>26800036</v>
      </c>
      <c r="Y10" s="14">
        <f>SUM(Y4:Y9)</f>
        <v>21023000</v>
      </c>
      <c r="Z10" s="14">
        <f>SUM(Z4:Z9)</f>
        <v>1150666</v>
      </c>
      <c r="AA10" s="14">
        <f t="shared" ref="AA10:AS10" si="6">SUM(AA4:AA9)</f>
        <v>0</v>
      </c>
      <c r="AB10" s="14">
        <f t="shared" si="6"/>
        <v>0</v>
      </c>
      <c r="AC10" s="14">
        <f>SUM(AC4:AC9)</f>
        <v>4626370</v>
      </c>
      <c r="AD10" s="14">
        <f t="shared" si="6"/>
        <v>4638.73095703125</v>
      </c>
      <c r="AE10" s="14">
        <f t="shared" si="6"/>
        <v>0</v>
      </c>
      <c r="AF10" s="14">
        <f t="shared" si="6"/>
        <v>655731.87866210938</v>
      </c>
      <c r="AG10" s="14">
        <f>SUM(AG4:AG9)</f>
        <v>11544513.375</v>
      </c>
      <c r="AH10" s="14">
        <f>SUM(AH4:AH9)</f>
        <v>21968.909912109375</v>
      </c>
      <c r="AI10" s="14">
        <f t="shared" si="6"/>
        <v>0</v>
      </c>
      <c r="AJ10" s="14">
        <f t="shared" si="6"/>
        <v>2272389.3203125</v>
      </c>
      <c r="AK10" s="14">
        <f>SUM(AK4:AK9)</f>
        <v>564591.51206588745</v>
      </c>
      <c r="AL10" s="14">
        <f>SUM(AL4:AL9)</f>
        <v>10633522.375</v>
      </c>
      <c r="AM10" s="14">
        <f t="shared" si="6"/>
        <v>475986.6953125</v>
      </c>
      <c r="AN10" s="14">
        <f t="shared" si="6"/>
        <v>0</v>
      </c>
      <c r="AO10" s="14">
        <f t="shared" si="6"/>
        <v>85714.833251953125</v>
      </c>
      <c r="AP10" s="14">
        <f>SUM(AP4:AP9)</f>
        <v>1493000</v>
      </c>
      <c r="AQ10" s="14">
        <f t="shared" si="6"/>
        <v>326610.59062194824</v>
      </c>
      <c r="AR10" s="14">
        <f t="shared" si="6"/>
        <v>6455.84375</v>
      </c>
      <c r="AS10" s="14">
        <f t="shared" si="6"/>
        <v>0</v>
      </c>
      <c r="AT10" s="14">
        <f>SUM(AT4:AT9)</f>
        <v>0</v>
      </c>
      <c r="AU10" s="14">
        <f>SUM(AU4:AU9)</f>
        <v>979921.21875</v>
      </c>
      <c r="AV10" s="14">
        <f t="shared" ref="AV10:BF10" si="7">SUM(AV4:AV9)</f>
        <v>0</v>
      </c>
      <c r="AW10" s="14">
        <f t="shared" si="7"/>
        <v>0</v>
      </c>
      <c r="AX10" s="14">
        <f>SUM(AX4:AX9)</f>
        <v>0</v>
      </c>
      <c r="AY10" s="14">
        <f t="shared" si="7"/>
        <v>834.72222288999899</v>
      </c>
      <c r="AZ10" s="14">
        <f t="shared" si="7"/>
        <v>0</v>
      </c>
      <c r="BA10" s="14">
        <f t="shared" si="7"/>
        <v>0</v>
      </c>
      <c r="BB10" s="14">
        <f t="shared" si="7"/>
        <v>0</v>
      </c>
      <c r="BC10" s="14">
        <f t="shared" si="7"/>
        <v>0</v>
      </c>
      <c r="BD10" s="14">
        <f t="shared" si="7"/>
        <v>0</v>
      </c>
      <c r="BE10" s="14">
        <f>SUM(BE4:BE9)</f>
        <v>259042928</v>
      </c>
      <c r="BF10" s="14">
        <f t="shared" si="7"/>
        <v>0</v>
      </c>
    </row>
    <row r="11" spans="1:63" ht="13.5"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4626370</v>
      </c>
      <c r="Y11" s="12"/>
      <c r="Z11" s="12"/>
      <c r="AA11" s="12"/>
      <c r="AB11" s="12"/>
      <c r="AC11" s="12">
        <v>4626370</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6747790</v>
      </c>
      <c r="C12" s="12">
        <f>H12+I12</f>
        <v>0</v>
      </c>
      <c r="D12" s="12">
        <f>(D10-(D11+D13+D31+D43)-D44)</f>
        <v>0</v>
      </c>
      <c r="E12" s="12">
        <v>443431</v>
      </c>
      <c r="F12" s="12">
        <f>(F10-(F11+F13+F31+F43)-F44)</f>
        <v>6304359</v>
      </c>
      <c r="G12" s="12">
        <f t="shared" ref="G12:M12" si="8">(G10-(G11+G13+G31+G43)-G44)</f>
        <v>0</v>
      </c>
      <c r="H12" s="12">
        <f t="shared" si="8"/>
        <v>0</v>
      </c>
      <c r="I12" s="12">
        <f t="shared" si="8"/>
        <v>0</v>
      </c>
      <c r="J12" s="12">
        <f t="shared" si="8"/>
        <v>0</v>
      </c>
      <c r="K12" s="12">
        <f t="shared" si="8"/>
        <v>0</v>
      </c>
      <c r="L12" s="12">
        <f t="shared" si="8"/>
        <v>0</v>
      </c>
      <c r="M12" s="12">
        <f t="shared" si="8"/>
        <v>0</v>
      </c>
      <c r="N12" s="12">
        <f>(N10-(N11+N13+N31+N43)-N44)</f>
        <v>0</v>
      </c>
      <c r="O12" s="12">
        <v>0</v>
      </c>
      <c r="P12" s="12">
        <v>0</v>
      </c>
      <c r="Q12" s="12">
        <f t="shared" ref="Q12:V12" si="9">(Q10-(Q11+Q13+Q31+Q43)-Q44)</f>
        <v>0</v>
      </c>
      <c r="R12" s="12">
        <f t="shared" si="9"/>
        <v>-1.0000000009313226E-2</v>
      </c>
      <c r="S12" s="12">
        <f t="shared" si="9"/>
        <v>-1.0000000009313226E-2</v>
      </c>
      <c r="T12" s="12">
        <f t="shared" si="9"/>
        <v>0</v>
      </c>
      <c r="U12" s="12">
        <f t="shared" si="9"/>
        <v>0</v>
      </c>
      <c r="V12" s="12">
        <f t="shared" si="9"/>
        <v>0</v>
      </c>
      <c r="W12" s="12">
        <f>(W10-(W11+W13+W31+W43)-W44)</f>
        <v>-11.848489761352539</v>
      </c>
      <c r="X12" s="12">
        <f t="shared" si="3"/>
        <v>0</v>
      </c>
      <c r="Y12" s="12">
        <f t="shared" ref="Y12:BF12" si="10">(Y10-(Y11+Y13+Y31+Y43)-Y44)</f>
        <v>0</v>
      </c>
      <c r="Z12" s="12">
        <f>(Z10-(Z11+Z13+Z31+Z43)-Z44)</f>
        <v>0</v>
      </c>
      <c r="AA12" s="12">
        <f t="shared" si="10"/>
        <v>0</v>
      </c>
      <c r="AB12" s="12">
        <f t="shared" si="10"/>
        <v>0</v>
      </c>
      <c r="AC12" s="12">
        <f>(AC10-(AC11+AC13+AC31+AC43)-AC44)</f>
        <v>0</v>
      </c>
      <c r="AD12" s="12">
        <f t="shared" si="10"/>
        <v>-1.6972420271486044E-2</v>
      </c>
      <c r="AE12" s="12">
        <f t="shared" si="10"/>
        <v>0</v>
      </c>
      <c r="AF12" s="12">
        <f t="shared" si="10"/>
        <v>-2.2705078125E-2</v>
      </c>
      <c r="AG12" s="12">
        <f>(AG10-(AG11+AG13+AG31+AG43)-AG44)</f>
        <v>0.375</v>
      </c>
      <c r="AH12" s="12">
        <f>(AH10-(AH11+AH13+AH31+AH43)-AH44)</f>
        <v>-2.44140625E-4</v>
      </c>
      <c r="AI12" s="12">
        <f t="shared" si="10"/>
        <v>0</v>
      </c>
      <c r="AJ12" s="12">
        <f t="shared" si="10"/>
        <v>-0.1796875</v>
      </c>
      <c r="AK12" s="12">
        <f t="shared" si="10"/>
        <v>-8.197784423828125E-3</v>
      </c>
      <c r="AL12" s="12">
        <f t="shared" si="10"/>
        <v>0.154296875</v>
      </c>
      <c r="AM12" s="12">
        <f>(AM10-(AM11+AM13+AM31+AM43)-AM44)</f>
        <v>-3.08837890625E-2</v>
      </c>
      <c r="AN12" s="12">
        <f t="shared" si="10"/>
        <v>0</v>
      </c>
      <c r="AO12" s="12">
        <f t="shared" si="10"/>
        <v>-7.62939453125E-4</v>
      </c>
      <c r="AP12" s="12">
        <f t="shared" si="10"/>
        <v>0</v>
      </c>
      <c r="AQ12" s="12">
        <f t="shared" si="10"/>
        <v>1.24969482421875E-2</v>
      </c>
      <c r="AR12" s="12">
        <f t="shared" si="10"/>
        <v>2.05230712890625E-3</v>
      </c>
      <c r="AS12" s="12">
        <f t="shared" si="10"/>
        <v>0</v>
      </c>
      <c r="AT12" s="12">
        <f t="shared" si="10"/>
        <v>0</v>
      </c>
      <c r="AU12" s="12">
        <f t="shared" si="10"/>
        <v>13408.40625</v>
      </c>
      <c r="AV12" s="12">
        <f t="shared" si="10"/>
        <v>0</v>
      </c>
      <c r="AW12" s="12">
        <f>(AW10-(AW11+AW13+AW31+AW43)-AW44)</f>
        <v>0</v>
      </c>
      <c r="AX12" s="12">
        <f t="shared" si="10"/>
        <v>0</v>
      </c>
      <c r="AY12" s="12">
        <f t="shared" si="10"/>
        <v>0</v>
      </c>
      <c r="AZ12" s="12">
        <f t="shared" si="10"/>
        <v>0</v>
      </c>
      <c r="BA12" s="12">
        <f t="shared" si="10"/>
        <v>0</v>
      </c>
      <c r="BB12" s="12">
        <f t="shared" si="10"/>
        <v>0</v>
      </c>
      <c r="BC12" s="12">
        <f t="shared" si="10"/>
        <v>0</v>
      </c>
      <c r="BD12" s="12">
        <f t="shared" si="10"/>
        <v>0</v>
      </c>
      <c r="BE12" s="12">
        <f>(BE10-(BE11+BE13+BE31+BE43)-BE44)</f>
        <v>3915300.767578125</v>
      </c>
      <c r="BF12" s="12">
        <f t="shared" si="10"/>
        <v>0</v>
      </c>
    </row>
    <row r="13" spans="1:63" s="2" customFormat="1" ht="13.5" x14ac:dyDescent="0.25">
      <c r="A13" s="13" t="s">
        <v>60</v>
      </c>
      <c r="B13" s="12">
        <f>D13+F13+E13+G13</f>
        <v>158807820.03125</v>
      </c>
      <c r="C13" s="14">
        <f>H13+I13</f>
        <v>0</v>
      </c>
      <c r="D13" s="14">
        <f>SUM(D14:D30)</f>
        <v>2206046</v>
      </c>
      <c r="E13" s="14">
        <v>0</v>
      </c>
      <c r="F13" s="14">
        <f t="shared" ref="F13:K13" si="11">SUM(F14:F30)</f>
        <v>156601774.03125</v>
      </c>
      <c r="G13" s="14">
        <f t="shared" si="11"/>
        <v>0</v>
      </c>
      <c r="H13" s="14">
        <f t="shared" si="11"/>
        <v>0</v>
      </c>
      <c r="I13" s="14">
        <f t="shared" si="11"/>
        <v>0</v>
      </c>
      <c r="J13" s="14">
        <f t="shared" si="11"/>
        <v>0</v>
      </c>
      <c r="K13" s="14">
        <f t="shared" si="11"/>
        <v>2072000</v>
      </c>
      <c r="L13" s="14">
        <f>SUM(L14:L30)</f>
        <v>0</v>
      </c>
      <c r="M13" s="14">
        <f>SUM(M14:M30)</f>
        <v>0</v>
      </c>
      <c r="N13" s="14">
        <f>SUM(N14:N30)</f>
        <v>0</v>
      </c>
      <c r="O13" s="14">
        <f>SUM(O14:O30)</f>
        <v>0</v>
      </c>
      <c r="P13" s="14">
        <f>SUM(P14:P30)</f>
        <v>0</v>
      </c>
      <c r="Q13" s="14">
        <f t="shared" ref="Q13:AU13" si="12">SUM(Q14:Q30)</f>
        <v>0</v>
      </c>
      <c r="R13" s="14">
        <f>SUM(R14:R30)</f>
        <v>219111</v>
      </c>
      <c r="S13" s="14">
        <f t="shared" si="12"/>
        <v>219111</v>
      </c>
      <c r="T13" s="14">
        <f t="shared" si="12"/>
        <v>0</v>
      </c>
      <c r="U13" s="14">
        <f t="shared" si="12"/>
        <v>0</v>
      </c>
      <c r="V13" s="14">
        <f t="shared" si="12"/>
        <v>0</v>
      </c>
      <c r="W13" s="14">
        <f t="shared" si="12"/>
        <v>67728.0078125</v>
      </c>
      <c r="X13" s="14">
        <f>SUM(Y13:AC13)</f>
        <v>22173666</v>
      </c>
      <c r="Y13" s="14">
        <f t="shared" si="12"/>
        <v>21023000</v>
      </c>
      <c r="Z13" s="14">
        <f>SUM(Z14:Z30)</f>
        <v>1150666</v>
      </c>
      <c r="AA13" s="14">
        <f t="shared" si="12"/>
        <v>0</v>
      </c>
      <c r="AB13" s="14">
        <f t="shared" si="12"/>
        <v>0</v>
      </c>
      <c r="AC13" s="14">
        <f>SUM(AC14:AC30)</f>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 t="shared" si="12"/>
        <v>0</v>
      </c>
      <c r="AV13" s="14">
        <f>SUM(AV14:AV30)</f>
        <v>0</v>
      </c>
      <c r="AW13" s="14">
        <f>SUM(AW14:AW30)</f>
        <v>0</v>
      </c>
      <c r="AX13" s="14">
        <f t="shared" ref="AX13:BF13" si="13">SUM(AX14:AX30)</f>
        <v>0</v>
      </c>
      <c r="AY13" s="14">
        <f t="shared" si="13"/>
        <v>0</v>
      </c>
      <c r="AZ13" s="14">
        <f t="shared" si="13"/>
        <v>0</v>
      </c>
      <c r="BA13" s="14">
        <f t="shared" si="13"/>
        <v>0</v>
      </c>
      <c r="BB13" s="14">
        <f t="shared" si="13"/>
        <v>0</v>
      </c>
      <c r="BC13" s="14">
        <f t="shared" si="13"/>
        <v>0</v>
      </c>
      <c r="BD13" s="14">
        <f t="shared" si="13"/>
        <v>0</v>
      </c>
      <c r="BE13" s="14">
        <f>SUM(BE14:BE30)</f>
        <v>0</v>
      </c>
      <c r="BF13" s="14">
        <f t="shared" si="13"/>
        <v>0</v>
      </c>
    </row>
    <row r="14" spans="1:63" ht="13.5" x14ac:dyDescent="0.25">
      <c r="A14" s="22" t="s">
        <v>167</v>
      </c>
      <c r="B14" s="12">
        <f t="shared" si="0"/>
        <v>116065392</v>
      </c>
      <c r="C14" s="12">
        <f t="shared" si="1"/>
        <v>0</v>
      </c>
      <c r="D14" s="12"/>
      <c r="E14" s="12"/>
      <c r="F14" s="12">
        <v>116065392</v>
      </c>
      <c r="G14" s="12"/>
      <c r="H14" s="12"/>
      <c r="I14" s="12"/>
      <c r="J14" s="12"/>
      <c r="K14" s="12"/>
      <c r="L14" s="12"/>
      <c r="M14" s="12"/>
      <c r="N14" s="12"/>
      <c r="O14" s="12"/>
      <c r="P14" s="12"/>
      <c r="Q14" s="12"/>
      <c r="R14" s="12">
        <f>SUM(S14:V14)</f>
        <v>0</v>
      </c>
      <c r="S14" s="12"/>
      <c r="T14" s="12"/>
      <c r="U14" s="12"/>
      <c r="V14" s="12"/>
      <c r="W14" s="12"/>
      <c r="X14" s="12">
        <f t="shared" ref="X14:X30" si="14">SUM(Y14:AC14)</f>
        <v>0</v>
      </c>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1:63" ht="13.5" x14ac:dyDescent="0.25">
      <c r="A15" s="8" t="s">
        <v>61</v>
      </c>
      <c r="B15" s="12">
        <f t="shared" si="0"/>
        <v>339406.03125</v>
      </c>
      <c r="C15" s="12">
        <f t="shared" si="1"/>
        <v>0</v>
      </c>
      <c r="D15" s="12"/>
      <c r="E15" s="12"/>
      <c r="F15" s="12">
        <v>339406.03125</v>
      </c>
      <c r="G15" s="12"/>
      <c r="H15" s="12"/>
      <c r="I15" s="12"/>
      <c r="J15" s="12"/>
      <c r="K15" s="12"/>
      <c r="L15" s="12"/>
      <c r="M15" s="12"/>
      <c r="N15" s="12"/>
      <c r="O15" s="12"/>
      <c r="P15" s="12"/>
      <c r="Q15" s="12"/>
      <c r="R15" s="12">
        <v>4162</v>
      </c>
      <c r="S15" s="12">
        <v>4162</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1:63" ht="13.5" x14ac:dyDescent="0.25">
      <c r="A16" s="8" t="s">
        <v>168</v>
      </c>
      <c r="B16" s="12">
        <f t="shared" si="0"/>
        <v>0</v>
      </c>
      <c r="C16" s="12">
        <f t="shared" si="1"/>
        <v>0</v>
      </c>
      <c r="D16" s="12"/>
      <c r="E16" s="12"/>
      <c r="F16" s="12"/>
      <c r="G16" s="12"/>
      <c r="H16" s="12"/>
      <c r="I16" s="12"/>
      <c r="J16" s="12"/>
      <c r="K16" s="12"/>
      <c r="L16" s="12"/>
      <c r="M16" s="12"/>
      <c r="N16" s="12"/>
      <c r="O16" s="12"/>
      <c r="P16" s="12"/>
      <c r="Q16" s="12"/>
      <c r="R16" s="12">
        <f t="shared" ref="R16:R43" si="15">SUM(S16:V16)</f>
        <v>0</v>
      </c>
      <c r="S16" s="12"/>
      <c r="T16" s="12"/>
      <c r="U16" s="12"/>
      <c r="V16" s="12"/>
      <c r="W16" s="12"/>
      <c r="X16" s="12">
        <f t="shared" si="14"/>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c r="F17" s="12"/>
      <c r="G17" s="12"/>
      <c r="H17" s="12"/>
      <c r="I17" s="12"/>
      <c r="J17" s="12"/>
      <c r="K17" s="12"/>
      <c r="L17" s="12"/>
      <c r="M17" s="12"/>
      <c r="N17" s="12"/>
      <c r="O17" s="12"/>
      <c r="P17" s="12"/>
      <c r="Q17" s="12"/>
      <c r="R17" s="12">
        <v>0</v>
      </c>
      <c r="S17" s="12"/>
      <c r="T17" s="12"/>
      <c r="U17" s="12"/>
      <c r="V17" s="12"/>
      <c r="W17" s="12"/>
      <c r="X17" s="12">
        <f t="shared" si="14"/>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c r="F18" s="12"/>
      <c r="G18" s="12"/>
      <c r="H18" s="12"/>
      <c r="I18" s="12"/>
      <c r="J18" s="12"/>
      <c r="K18" s="12"/>
      <c r="L18" s="12"/>
      <c r="M18" s="12"/>
      <c r="N18" s="12"/>
      <c r="O18" s="12"/>
      <c r="P18" s="12"/>
      <c r="Q18" s="12"/>
      <c r="R18" s="12">
        <f t="shared" si="15"/>
        <v>0</v>
      </c>
      <c r="S18" s="12"/>
      <c r="T18" s="12"/>
      <c r="U18" s="12"/>
      <c r="V18" s="12"/>
      <c r="W18" s="12"/>
      <c r="X18" s="12">
        <f t="shared" si="14"/>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c r="F19" s="12"/>
      <c r="G19" s="12"/>
      <c r="H19" s="12"/>
      <c r="I19" s="12"/>
      <c r="J19" s="12"/>
      <c r="K19" s="12"/>
      <c r="L19" s="12"/>
      <c r="M19" s="12"/>
      <c r="N19" s="12"/>
      <c r="O19" s="12"/>
      <c r="P19" s="12"/>
      <c r="Q19" s="12"/>
      <c r="R19" s="12">
        <f t="shared" si="15"/>
        <v>0</v>
      </c>
      <c r="S19" s="12"/>
      <c r="T19" s="12"/>
      <c r="U19" s="12"/>
      <c r="V19" s="12"/>
      <c r="W19" s="12"/>
      <c r="X19" s="12">
        <f t="shared" si="14"/>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c r="F20" s="12"/>
      <c r="G20" s="12"/>
      <c r="H20" s="12"/>
      <c r="I20" s="12"/>
      <c r="J20" s="12"/>
      <c r="K20" s="12"/>
      <c r="L20" s="12"/>
      <c r="M20" s="12"/>
      <c r="N20" s="12"/>
      <c r="O20" s="12"/>
      <c r="P20" s="12"/>
      <c r="Q20" s="12"/>
      <c r="R20" s="12">
        <f t="shared" si="15"/>
        <v>0</v>
      </c>
      <c r="S20" s="12"/>
      <c r="T20" s="12"/>
      <c r="U20" s="12"/>
      <c r="V20" s="12"/>
      <c r="W20" s="12"/>
      <c r="X20" s="12">
        <f t="shared" si="14"/>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 t="shared" si="1"/>
        <v>0</v>
      </c>
      <c r="D21" s="12"/>
      <c r="E21" s="12"/>
      <c r="F21" s="12"/>
      <c r="G21" s="12"/>
      <c r="H21" s="12"/>
      <c r="I21" s="12"/>
      <c r="J21" s="12"/>
      <c r="K21" s="12"/>
      <c r="L21" s="12"/>
      <c r="M21" s="12"/>
      <c r="N21" s="12"/>
      <c r="O21" s="12"/>
      <c r="P21" s="12"/>
      <c r="Q21" s="12"/>
      <c r="R21" s="12">
        <f t="shared" si="15"/>
        <v>0</v>
      </c>
      <c r="S21" s="12"/>
      <c r="T21" s="12"/>
      <c r="U21" s="12"/>
      <c r="V21" s="12"/>
      <c r="W21" s="12"/>
      <c r="X21" s="12">
        <f t="shared" si="14"/>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c r="F22" s="12"/>
      <c r="G22" s="12"/>
      <c r="H22" s="12"/>
      <c r="I22" s="12"/>
      <c r="J22" s="12"/>
      <c r="K22" s="12"/>
      <c r="L22" s="12"/>
      <c r="M22" s="12"/>
      <c r="N22" s="12"/>
      <c r="O22" s="12"/>
      <c r="P22" s="12"/>
      <c r="Q22" s="12"/>
      <c r="R22" s="12">
        <f t="shared" si="15"/>
        <v>0</v>
      </c>
      <c r="S22" s="12"/>
      <c r="T22" s="12"/>
      <c r="U22" s="12"/>
      <c r="V22" s="12"/>
      <c r="W22" s="12"/>
      <c r="X22" s="12">
        <f t="shared" si="14"/>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D23+F23+E23+G23</f>
        <v>2206046</v>
      </c>
      <c r="C23" s="12">
        <f t="shared" si="1"/>
        <v>0</v>
      </c>
      <c r="D23" s="12">
        <v>2206046</v>
      </c>
      <c r="E23" s="12"/>
      <c r="F23" s="12"/>
      <c r="G23" s="12"/>
      <c r="H23" s="12"/>
      <c r="I23" s="12"/>
      <c r="J23" s="12"/>
      <c r="K23" s="12"/>
      <c r="L23" s="12"/>
      <c r="M23" s="12"/>
      <c r="N23" s="12"/>
      <c r="O23" s="12"/>
      <c r="P23" s="12"/>
      <c r="Q23" s="12"/>
      <c r="R23" s="12">
        <f t="shared" si="15"/>
        <v>0</v>
      </c>
      <c r="S23" s="12"/>
      <c r="T23" s="12"/>
      <c r="U23" s="12"/>
      <c r="V23" s="12"/>
      <c r="W23" s="12"/>
      <c r="X23" s="12">
        <f t="shared" si="14"/>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c r="F24" s="12"/>
      <c r="G24" s="12"/>
      <c r="H24" s="12"/>
      <c r="I24" s="12"/>
      <c r="J24" s="12"/>
      <c r="K24" s="12"/>
      <c r="L24" s="12"/>
      <c r="M24" s="12"/>
      <c r="N24" s="12"/>
      <c r="O24" s="12"/>
      <c r="P24" s="12"/>
      <c r="Q24" s="12"/>
      <c r="R24" s="12">
        <f t="shared" si="15"/>
        <v>0</v>
      </c>
      <c r="S24" s="12"/>
      <c r="T24" s="12"/>
      <c r="U24" s="12"/>
      <c r="V24" s="12"/>
      <c r="W24" s="12"/>
      <c r="X24" s="12">
        <f t="shared" si="14"/>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c r="F25" s="12"/>
      <c r="G25" s="12"/>
      <c r="H25" s="12"/>
      <c r="I25" s="12"/>
      <c r="J25" s="12"/>
      <c r="K25" s="12">
        <v>2072000</v>
      </c>
      <c r="L25" s="12"/>
      <c r="M25" s="12"/>
      <c r="N25" s="12"/>
      <c r="O25" s="12"/>
      <c r="P25" s="12"/>
      <c r="Q25" s="12"/>
      <c r="R25" s="12">
        <f t="shared" si="15"/>
        <v>0</v>
      </c>
      <c r="S25" s="12"/>
      <c r="T25" s="12"/>
      <c r="U25" s="12"/>
      <c r="V25" s="12"/>
      <c r="W25" s="12"/>
      <c r="X25" s="12">
        <f t="shared" si="14"/>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c r="F26" s="12"/>
      <c r="G26" s="12"/>
      <c r="H26" s="12"/>
      <c r="I26" s="12"/>
      <c r="J26" s="12"/>
      <c r="K26" s="12"/>
      <c r="L26" s="12"/>
      <c r="M26" s="12"/>
      <c r="N26" s="12"/>
      <c r="O26" s="12"/>
      <c r="P26" s="12"/>
      <c r="Q26" s="12"/>
      <c r="R26" s="12">
        <f t="shared" si="15"/>
        <v>0</v>
      </c>
      <c r="S26" s="12"/>
      <c r="T26" s="12"/>
      <c r="U26" s="12"/>
      <c r="V26" s="12"/>
      <c r="W26" s="12"/>
      <c r="X26" s="12">
        <f t="shared" si="14"/>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c r="F27" s="12"/>
      <c r="G27" s="12"/>
      <c r="H27" s="12"/>
      <c r="I27" s="12"/>
      <c r="J27" s="12"/>
      <c r="K27" s="12"/>
      <c r="L27" s="12"/>
      <c r="M27" s="12"/>
      <c r="N27" s="12"/>
      <c r="O27" s="12"/>
      <c r="P27" s="12"/>
      <c r="Q27" s="12"/>
      <c r="R27" s="12">
        <f t="shared" si="15"/>
        <v>0</v>
      </c>
      <c r="S27" s="12"/>
      <c r="T27" s="12"/>
      <c r="U27" s="12"/>
      <c r="V27" s="12"/>
      <c r="W27" s="12"/>
      <c r="X27" s="12">
        <f t="shared" si="14"/>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c r="F28" s="12"/>
      <c r="G28" s="12"/>
      <c r="H28" s="12"/>
      <c r="I28" s="12"/>
      <c r="J28" s="12"/>
      <c r="K28" s="12"/>
      <c r="L28" s="12"/>
      <c r="M28" s="12"/>
      <c r="N28" s="12"/>
      <c r="O28" s="12"/>
      <c r="P28" s="12"/>
      <c r="Q28" s="12"/>
      <c r="R28" s="12">
        <f t="shared" si="15"/>
        <v>0</v>
      </c>
      <c r="S28" s="12"/>
      <c r="T28" s="12"/>
      <c r="U28" s="12"/>
      <c r="V28" s="12"/>
      <c r="W28" s="12"/>
      <c r="X28" s="12">
        <f>SUM(Y28:AC28)</f>
        <v>22173666</v>
      </c>
      <c r="Y28" s="12">
        <v>21023000</v>
      </c>
      <c r="Z28" s="12">
        <v>1150666</v>
      </c>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40196976</v>
      </c>
      <c r="C29" s="12">
        <f t="shared" si="1"/>
        <v>0</v>
      </c>
      <c r="D29" s="12"/>
      <c r="E29" s="12"/>
      <c r="F29" s="12">
        <v>40196976</v>
      </c>
      <c r="G29" s="12"/>
      <c r="H29" s="12"/>
      <c r="I29" s="12"/>
      <c r="J29" s="12"/>
      <c r="K29" s="12"/>
      <c r="L29" s="12"/>
      <c r="M29" s="12"/>
      <c r="N29" s="12"/>
      <c r="O29" s="12"/>
      <c r="P29" s="12"/>
      <c r="Q29" s="12"/>
      <c r="R29" s="12">
        <f t="shared" si="15"/>
        <v>0</v>
      </c>
      <c r="S29" s="12"/>
      <c r="T29" s="12"/>
      <c r="U29" s="12"/>
      <c r="V29" s="12"/>
      <c r="W29" s="12"/>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c r="F30" s="12"/>
      <c r="G30" s="12"/>
      <c r="H30" s="12"/>
      <c r="I30" s="12"/>
      <c r="J30" s="12"/>
      <c r="K30" s="12"/>
      <c r="L30" s="12"/>
      <c r="M30" s="12"/>
      <c r="N30" s="12"/>
      <c r="O30" s="12"/>
      <c r="P30" s="12"/>
      <c r="Q30" s="12"/>
      <c r="R30" s="12">
        <v>214949</v>
      </c>
      <c r="S30" s="12">
        <v>214949</v>
      </c>
      <c r="T30" s="12"/>
      <c r="U30" s="12"/>
      <c r="V30" s="12"/>
      <c r="W30" s="12">
        <v>67728.0078125</v>
      </c>
      <c r="X30" s="12">
        <f t="shared" si="14"/>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ht="13.5" x14ac:dyDescent="0.25">
      <c r="A31" s="13" t="s">
        <v>73</v>
      </c>
      <c r="B31" s="12">
        <f t="shared" si="0"/>
        <v>0</v>
      </c>
      <c r="C31" s="14">
        <f>H31+I31</f>
        <v>0</v>
      </c>
      <c r="D31" s="14">
        <f>SUM(D32:D42)</f>
        <v>0</v>
      </c>
      <c r="E31" s="14"/>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0</v>
      </c>
      <c r="O31" s="14">
        <v>0</v>
      </c>
      <c r="P31" s="14">
        <v>0</v>
      </c>
      <c r="Q31" s="14">
        <f t="shared" ref="Q31:BF31" si="17">SUM(Q32:Q42)</f>
        <v>0</v>
      </c>
      <c r="R31" s="14">
        <f t="shared" si="17"/>
        <v>0</v>
      </c>
      <c r="S31" s="14">
        <f t="shared" si="17"/>
        <v>0</v>
      </c>
      <c r="T31" s="14">
        <f t="shared" si="17"/>
        <v>0</v>
      </c>
      <c r="U31" s="14">
        <f t="shared" si="17"/>
        <v>0</v>
      </c>
      <c r="V31" s="14">
        <f t="shared" si="17"/>
        <v>0</v>
      </c>
      <c r="W31" s="14">
        <f t="shared" si="17"/>
        <v>17548.34375</v>
      </c>
      <c r="X31" s="14">
        <f t="shared" si="3"/>
        <v>0</v>
      </c>
      <c r="Y31" s="14">
        <f t="shared" si="17"/>
        <v>0</v>
      </c>
      <c r="Z31" s="14">
        <f t="shared" si="17"/>
        <v>0</v>
      </c>
      <c r="AA31" s="14">
        <f t="shared" si="17"/>
        <v>0</v>
      </c>
      <c r="AB31" s="14">
        <f t="shared" si="17"/>
        <v>0</v>
      </c>
      <c r="AC31" s="14">
        <f t="shared" si="17"/>
        <v>0</v>
      </c>
      <c r="AD31" s="14">
        <f t="shared" si="17"/>
        <v>4638.73095703125</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f t="shared" si="17"/>
        <v>0</v>
      </c>
      <c r="AZ31" s="14">
        <f t="shared" si="17"/>
        <v>0</v>
      </c>
      <c r="BA31" s="14">
        <f t="shared" si="17"/>
        <v>0</v>
      </c>
      <c r="BB31" s="14">
        <f t="shared" si="17"/>
        <v>0</v>
      </c>
      <c r="BC31" s="14">
        <f t="shared" si="17"/>
        <v>0</v>
      </c>
      <c r="BD31" s="14">
        <f t="shared" si="17"/>
        <v>0</v>
      </c>
      <c r="BE31" s="14">
        <f>SUM(BE32:BE42)</f>
        <v>30601000.25</v>
      </c>
      <c r="BF31" s="14">
        <f t="shared" si="17"/>
        <v>0</v>
      </c>
      <c r="BH31" s="7"/>
      <c r="BI31" s="7"/>
      <c r="BJ31" s="7"/>
      <c r="BK31" s="7"/>
    </row>
    <row r="32" spans="1:63" ht="13.5" x14ac:dyDescent="0.25">
      <c r="A32" s="8" t="s">
        <v>74</v>
      </c>
      <c r="B32" s="12">
        <f t="shared" si="0"/>
        <v>0</v>
      </c>
      <c r="C32" s="12">
        <f t="shared" si="1"/>
        <v>0</v>
      </c>
      <c r="D32" s="12"/>
      <c r="E32" s="12"/>
      <c r="F32" s="12"/>
      <c r="G32" s="12"/>
      <c r="H32" s="12"/>
      <c r="I32" s="12"/>
      <c r="J32" s="12"/>
      <c r="K32" s="12"/>
      <c r="L32" s="12"/>
      <c r="M32" s="12"/>
      <c r="N32" s="12"/>
      <c r="O32" s="12"/>
      <c r="P32" s="12"/>
      <c r="Q32" s="12"/>
      <c r="R32" s="12">
        <f t="shared" si="15"/>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v>3208000</v>
      </c>
      <c r="BF32" s="12"/>
    </row>
    <row r="33" spans="1:65" ht="13.5" x14ac:dyDescent="0.25">
      <c r="A33" s="8" t="s">
        <v>75</v>
      </c>
      <c r="B33" s="12">
        <f t="shared" si="0"/>
        <v>0</v>
      </c>
      <c r="C33" s="12">
        <f t="shared" si="1"/>
        <v>0</v>
      </c>
      <c r="D33" s="12"/>
      <c r="E33" s="12"/>
      <c r="F33" s="12"/>
      <c r="G33" s="12"/>
      <c r="H33" s="12"/>
      <c r="I33" s="12"/>
      <c r="J33" s="12"/>
      <c r="K33" s="12"/>
      <c r="L33" s="12"/>
      <c r="M33" s="12"/>
      <c r="N33" s="12"/>
      <c r="O33" s="12"/>
      <c r="P33" s="12"/>
      <c r="Q33" s="12"/>
      <c r="R33" s="12">
        <f t="shared" si="15"/>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c r="F34" s="12"/>
      <c r="G34" s="12"/>
      <c r="H34" s="12"/>
      <c r="I34" s="12"/>
      <c r="J34" s="12"/>
      <c r="K34" s="12"/>
      <c r="L34" s="12"/>
      <c r="M34" s="12"/>
      <c r="N34" s="12"/>
      <c r="O34" s="12"/>
      <c r="P34" s="12"/>
      <c r="Q34" s="12"/>
      <c r="R34" s="12">
        <f t="shared" si="15"/>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c r="F35" s="12"/>
      <c r="G35" s="12"/>
      <c r="H35" s="12"/>
      <c r="I35" s="12"/>
      <c r="J35" s="12"/>
      <c r="K35" s="12"/>
      <c r="L35" s="12"/>
      <c r="M35" s="12"/>
      <c r="N35" s="12"/>
      <c r="O35" s="12"/>
      <c r="P35" s="12"/>
      <c r="Q35" s="12"/>
      <c r="R35" s="12">
        <f t="shared" si="15"/>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c r="F36" s="12"/>
      <c r="G36" s="12"/>
      <c r="H36" s="12"/>
      <c r="I36" s="12"/>
      <c r="J36" s="12"/>
      <c r="K36" s="12"/>
      <c r="L36" s="12"/>
      <c r="M36" s="12"/>
      <c r="N36" s="12"/>
      <c r="O36" s="12"/>
      <c r="P36" s="12"/>
      <c r="Q36" s="12"/>
      <c r="R36" s="12">
        <f t="shared" si="15"/>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c r="F37" s="12"/>
      <c r="G37" s="12"/>
      <c r="H37" s="12"/>
      <c r="I37" s="12"/>
      <c r="J37" s="12"/>
      <c r="K37" s="12"/>
      <c r="L37" s="12"/>
      <c r="M37" s="12"/>
      <c r="N37" s="12"/>
      <c r="O37" s="12"/>
      <c r="P37" s="12"/>
      <c r="Q37" s="12"/>
      <c r="R37" s="12">
        <f t="shared" si="15"/>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c r="F38" s="12"/>
      <c r="G38" s="12"/>
      <c r="H38" s="12"/>
      <c r="I38" s="12"/>
      <c r="J38" s="12"/>
      <c r="K38" s="12"/>
      <c r="L38" s="12"/>
      <c r="M38" s="12"/>
      <c r="N38" s="12"/>
      <c r="O38" s="12"/>
      <c r="P38" s="12"/>
      <c r="Q38" s="12"/>
      <c r="R38" s="12">
        <f t="shared" si="15"/>
        <v>0</v>
      </c>
      <c r="S38" s="12"/>
      <c r="T38" s="12"/>
      <c r="U38" s="12"/>
      <c r="V38" s="12"/>
      <c r="W38" s="12"/>
      <c r="X38" s="12">
        <f t="shared" si="3"/>
        <v>0</v>
      </c>
      <c r="Y38" s="12"/>
      <c r="Z38" s="12"/>
      <c r="AA38" s="12"/>
      <c r="AB38" s="12"/>
      <c r="AC38" s="12"/>
      <c r="AD38" s="12">
        <v>4638.73095703125</v>
      </c>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8456000</v>
      </c>
      <c r="BF38" s="12"/>
    </row>
    <row r="39" spans="1:65" ht="13.5" x14ac:dyDescent="0.25">
      <c r="A39" s="22" t="s">
        <v>125</v>
      </c>
      <c r="B39" s="12">
        <f t="shared" si="0"/>
        <v>0</v>
      </c>
      <c r="C39" s="12">
        <f>H39+I39</f>
        <v>0</v>
      </c>
      <c r="D39" s="12"/>
      <c r="E39" s="12"/>
      <c r="F39" s="12"/>
      <c r="G39" s="12"/>
      <c r="H39" s="12"/>
      <c r="I39" s="12"/>
      <c r="J39" s="12"/>
      <c r="K39" s="12"/>
      <c r="L39" s="12"/>
      <c r="M39" s="12"/>
      <c r="N39" s="12"/>
      <c r="O39" s="12"/>
      <c r="P39" s="12"/>
      <c r="Q39" s="12"/>
      <c r="R39" s="12">
        <f t="shared" si="15"/>
        <v>0</v>
      </c>
      <c r="S39" s="12"/>
      <c r="T39" s="12"/>
      <c r="U39" s="12"/>
      <c r="V39" s="12"/>
      <c r="W39" s="12">
        <v>17548.34375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14939000</v>
      </c>
      <c r="BF39" s="12"/>
    </row>
    <row r="40" spans="1:65" ht="13.5" x14ac:dyDescent="0.25">
      <c r="A40" s="8" t="s">
        <v>77</v>
      </c>
      <c r="B40" s="12">
        <f t="shared" si="0"/>
        <v>0</v>
      </c>
      <c r="C40" s="12">
        <f t="shared" si="1"/>
        <v>0</v>
      </c>
      <c r="D40" s="12"/>
      <c r="E40" s="12"/>
      <c r="F40" s="12"/>
      <c r="G40" s="12"/>
      <c r="H40" s="12"/>
      <c r="I40" s="12"/>
      <c r="J40" s="12"/>
      <c r="K40" s="12"/>
      <c r="L40" s="12"/>
      <c r="M40" s="12"/>
      <c r="N40" s="12"/>
      <c r="O40" s="12"/>
      <c r="P40" s="12"/>
      <c r="Q40" s="12"/>
      <c r="R40" s="12">
        <f t="shared" si="15"/>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3998000.25</v>
      </c>
      <c r="BF40" s="12"/>
    </row>
    <row r="41" spans="1:65" ht="13.5" x14ac:dyDescent="0.25">
      <c r="A41" s="8" t="s">
        <v>78</v>
      </c>
      <c r="B41" s="12">
        <f t="shared" si="0"/>
        <v>0</v>
      </c>
      <c r="C41" s="12">
        <f t="shared" si="1"/>
        <v>0</v>
      </c>
      <c r="D41" s="12"/>
      <c r="E41" s="12"/>
      <c r="F41" s="12"/>
      <c r="G41" s="12"/>
      <c r="H41" s="12"/>
      <c r="I41" s="12"/>
      <c r="J41" s="12"/>
      <c r="K41" s="12"/>
      <c r="L41" s="12"/>
      <c r="M41" s="12"/>
      <c r="N41" s="12"/>
      <c r="O41" s="12"/>
      <c r="P41" s="12"/>
      <c r="Q41" s="12"/>
      <c r="R41" s="12">
        <f t="shared" si="15"/>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c r="F42" s="12"/>
      <c r="G42" s="12"/>
      <c r="H42" s="12"/>
      <c r="I42" s="12"/>
      <c r="J42" s="12"/>
      <c r="K42" s="12"/>
      <c r="L42" s="12"/>
      <c r="M42" s="12"/>
      <c r="N42" s="12"/>
      <c r="O42" s="12"/>
      <c r="P42" s="12"/>
      <c r="Q42" s="12"/>
      <c r="R42" s="12">
        <f t="shared" si="15"/>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c r="F43" s="12"/>
      <c r="G43" s="12"/>
      <c r="H43" s="12"/>
      <c r="I43" s="12"/>
      <c r="J43" s="12"/>
      <c r="K43" s="12"/>
      <c r="L43" s="12"/>
      <c r="M43" s="12"/>
      <c r="N43" s="12"/>
      <c r="O43" s="12"/>
      <c r="P43" s="12"/>
      <c r="Q43" s="12"/>
      <c r="R43" s="12">
        <f t="shared" si="15"/>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21998000</v>
      </c>
      <c r="BF43" s="12"/>
    </row>
    <row r="44" spans="1:65" s="2" customFormat="1" ht="15.75" x14ac:dyDescent="0.25">
      <c r="A44" s="13" t="s">
        <v>80</v>
      </c>
      <c r="B44" s="12">
        <f t="shared" si="0"/>
        <v>18897459.96875</v>
      </c>
      <c r="C44" s="14">
        <f t="shared" si="1"/>
        <v>0</v>
      </c>
      <c r="D44" s="14">
        <f t="shared" ref="D44:M44" si="18">D45+D59+D67</f>
        <v>0</v>
      </c>
      <c r="E44" s="14">
        <v>1259429</v>
      </c>
      <c r="F44" s="14">
        <f>F45+F59+F67</f>
        <v>17638030.96875</v>
      </c>
      <c r="G44" s="14">
        <f t="shared" si="18"/>
        <v>0</v>
      </c>
      <c r="H44" s="14">
        <f t="shared" si="18"/>
        <v>0</v>
      </c>
      <c r="I44" s="14">
        <f t="shared" si="18"/>
        <v>0</v>
      </c>
      <c r="J44" s="14">
        <f t="shared" si="18"/>
        <v>0</v>
      </c>
      <c r="K44" s="14">
        <f t="shared" si="18"/>
        <v>0</v>
      </c>
      <c r="L44" s="14">
        <f t="shared" si="18"/>
        <v>0</v>
      </c>
      <c r="M44" s="14">
        <f t="shared" si="18"/>
        <v>0</v>
      </c>
      <c r="N44" s="14">
        <f>N45+N59+N67</f>
        <v>22575.412109375</v>
      </c>
      <c r="O44" s="14">
        <f>O45+O59+O67</f>
        <v>22238</v>
      </c>
      <c r="P44" s="14">
        <f t="shared" ref="P44:AT44" si="19">P45+P59+P67</f>
        <v>21962</v>
      </c>
      <c r="Q44" s="14">
        <f t="shared" si="19"/>
        <v>0</v>
      </c>
      <c r="R44" s="14">
        <f t="shared" si="19"/>
        <v>412789.01</v>
      </c>
      <c r="S44" s="14">
        <f t="shared" si="19"/>
        <v>412789.01</v>
      </c>
      <c r="T44" s="14">
        <f t="shared" si="19"/>
        <v>0</v>
      </c>
      <c r="U44" s="14">
        <f t="shared" si="19"/>
        <v>0</v>
      </c>
      <c r="V44" s="14">
        <f t="shared" si="19"/>
        <v>0</v>
      </c>
      <c r="W44" s="14">
        <f t="shared" si="19"/>
        <v>80322.204833984375</v>
      </c>
      <c r="X44" s="14">
        <f t="shared" si="3"/>
        <v>0</v>
      </c>
      <c r="Y44" s="14">
        <f t="shared" si="19"/>
        <v>0</v>
      </c>
      <c r="Z44" s="14">
        <f t="shared" si="19"/>
        <v>0</v>
      </c>
      <c r="AA44" s="14">
        <f t="shared" si="19"/>
        <v>0</v>
      </c>
      <c r="AB44" s="14">
        <f t="shared" si="19"/>
        <v>0</v>
      </c>
      <c r="AC44" s="14">
        <f t="shared" si="19"/>
        <v>0</v>
      </c>
      <c r="AD44" s="14">
        <f t="shared" si="19"/>
        <v>1.6972420271486044E-2</v>
      </c>
      <c r="AE44" s="14">
        <f t="shared" si="19"/>
        <v>0</v>
      </c>
      <c r="AF44" s="14">
        <f>AF45+AF59+AF67</f>
        <v>655731.9013671875</v>
      </c>
      <c r="AG44" s="14">
        <f>AG45+AG59+AG67</f>
        <v>11544513</v>
      </c>
      <c r="AH44" s="14">
        <f>AH45+AH59+AH67</f>
        <v>21968.91015625</v>
      </c>
      <c r="AI44" s="14">
        <f t="shared" si="19"/>
        <v>0</v>
      </c>
      <c r="AJ44" s="14">
        <f t="shared" si="19"/>
        <v>2272389.5</v>
      </c>
      <c r="AK44" s="14">
        <f t="shared" si="19"/>
        <v>564591.52026367188</v>
      </c>
      <c r="AL44" s="14">
        <f t="shared" si="19"/>
        <v>10633522.220703125</v>
      </c>
      <c r="AM44" s="14">
        <f>AM45+AM59+AM67+AM72</f>
        <v>475986.72619628906</v>
      </c>
      <c r="AN44" s="14">
        <f t="shared" ref="AN44:AS44" si="20">AN45+AN59+AN67+AN72</f>
        <v>0</v>
      </c>
      <c r="AO44" s="14">
        <f t="shared" si="20"/>
        <v>85714.834014892578</v>
      </c>
      <c r="AP44" s="14">
        <f>AP45+AP59+AP67+AP72</f>
        <v>1493000</v>
      </c>
      <c r="AQ44" s="14">
        <f t="shared" si="20"/>
        <v>326610.578125</v>
      </c>
      <c r="AR44" s="14">
        <f t="shared" si="20"/>
        <v>6455.8416976928711</v>
      </c>
      <c r="AS44" s="14">
        <f t="shared" si="20"/>
        <v>0</v>
      </c>
      <c r="AT44" s="14">
        <f t="shared" si="19"/>
        <v>0</v>
      </c>
      <c r="AU44" s="14">
        <f>AU45+AU59+AU67</f>
        <v>966512.8125</v>
      </c>
      <c r="AV44" s="14">
        <f t="shared" ref="AV44:BD44" si="21">AV45+AV59+AV67</f>
        <v>0</v>
      </c>
      <c r="AW44" s="14">
        <f t="shared" si="21"/>
        <v>0</v>
      </c>
      <c r="AX44" s="14">
        <f t="shared" si="21"/>
        <v>0</v>
      </c>
      <c r="AY44" s="14">
        <f t="shared" si="21"/>
        <v>834.72222288999899</v>
      </c>
      <c r="AZ44" s="14">
        <f t="shared" si="21"/>
        <v>0</v>
      </c>
      <c r="BA44" s="14">
        <f t="shared" si="21"/>
        <v>0</v>
      </c>
      <c r="BB44" s="14">
        <f t="shared" si="21"/>
        <v>0</v>
      </c>
      <c r="BC44" s="14">
        <f t="shared" si="21"/>
        <v>0</v>
      </c>
      <c r="BD44" s="14">
        <f t="shared" si="21"/>
        <v>0</v>
      </c>
      <c r="BE44" s="14">
        <f>BE45+BE59+BE67</f>
        <v>202528626.98242188</v>
      </c>
      <c r="BF44" s="14">
        <f>BF45+BF59+BF67</f>
        <v>0</v>
      </c>
      <c r="BG44" s="6"/>
      <c r="BH44" s="6"/>
      <c r="BI44" s="6"/>
      <c r="BJ44" s="6"/>
      <c r="BK44" s="6"/>
      <c r="BL44" s="6"/>
      <c r="BM44" s="6"/>
    </row>
    <row r="45" spans="1:65" s="2" customFormat="1" ht="13.5" x14ac:dyDescent="0.25">
      <c r="A45" s="13" t="s">
        <v>81</v>
      </c>
      <c r="B45" s="12">
        <f t="shared" si="0"/>
        <v>12419482.96875</v>
      </c>
      <c r="C45" s="14">
        <f t="shared" si="1"/>
        <v>0</v>
      </c>
      <c r="D45" s="14">
        <f>SUM(D46:D58)</f>
        <v>0</v>
      </c>
      <c r="E45" s="14">
        <v>1221874</v>
      </c>
      <c r="F45" s="14">
        <f t="shared" ref="F45:M45" si="22">SUM(F46:F58)</f>
        <v>11197608.96875</v>
      </c>
      <c r="G45" s="14">
        <f>SUM(G46:G58)</f>
        <v>0</v>
      </c>
      <c r="H45" s="14">
        <f t="shared" si="22"/>
        <v>0</v>
      </c>
      <c r="I45" s="14">
        <f t="shared" si="22"/>
        <v>0</v>
      </c>
      <c r="J45" s="14">
        <f t="shared" si="22"/>
        <v>0</v>
      </c>
      <c r="K45" s="14">
        <f t="shared" si="22"/>
        <v>0</v>
      </c>
      <c r="L45" s="14">
        <f t="shared" si="22"/>
        <v>0</v>
      </c>
      <c r="M45" s="14">
        <f t="shared" si="22"/>
        <v>0</v>
      </c>
      <c r="N45" s="14">
        <f>SUM(N46:N58)</f>
        <v>22575.412109375</v>
      </c>
      <c r="O45" s="14">
        <f>SUM(O46:O58)</f>
        <v>22238</v>
      </c>
      <c r="P45" s="14">
        <f>SUM(P46:P58)</f>
        <v>21962</v>
      </c>
      <c r="Q45" s="14">
        <f t="shared" ref="Q45:BD45" si="23">SUM(Q46:Q58)</f>
        <v>0</v>
      </c>
      <c r="R45" s="14">
        <f t="shared" si="23"/>
        <v>367922.07</v>
      </c>
      <c r="S45" s="14">
        <f t="shared" si="23"/>
        <v>367922.07</v>
      </c>
      <c r="T45" s="14">
        <f t="shared" si="23"/>
        <v>0</v>
      </c>
      <c r="U45" s="14">
        <f t="shared" si="23"/>
        <v>0</v>
      </c>
      <c r="V45" s="14">
        <f t="shared" si="23"/>
        <v>0</v>
      </c>
      <c r="W45" s="14">
        <f t="shared" si="23"/>
        <v>80281.204833984375</v>
      </c>
      <c r="X45" s="14">
        <f t="shared" si="3"/>
        <v>0</v>
      </c>
      <c r="Y45" s="14">
        <f t="shared" si="23"/>
        <v>0</v>
      </c>
      <c r="Z45" s="14">
        <f t="shared" si="23"/>
        <v>0</v>
      </c>
      <c r="AA45" s="14">
        <f t="shared" si="23"/>
        <v>0</v>
      </c>
      <c r="AB45" s="14">
        <f t="shared" si="23"/>
        <v>0</v>
      </c>
      <c r="AC45" s="14">
        <f t="shared" si="23"/>
        <v>0</v>
      </c>
      <c r="AD45" s="14">
        <f t="shared" si="23"/>
        <v>0</v>
      </c>
      <c r="AE45" s="14">
        <f t="shared" si="23"/>
        <v>0</v>
      </c>
      <c r="AF45" s="14">
        <f t="shared" si="23"/>
        <v>0</v>
      </c>
      <c r="AG45" s="14">
        <f>SUM(AG46:AG58)</f>
        <v>9460.5</v>
      </c>
      <c r="AH45" s="14">
        <f>SUM(AH46:AH58)</f>
        <v>0</v>
      </c>
      <c r="AI45" s="14">
        <f t="shared" si="23"/>
        <v>0</v>
      </c>
      <c r="AJ45" s="14">
        <f t="shared" si="23"/>
        <v>0</v>
      </c>
      <c r="AK45" s="14">
        <f t="shared" si="23"/>
        <v>16060.590209960938</v>
      </c>
      <c r="AL45" s="14">
        <f t="shared" si="23"/>
        <v>1281770.5</v>
      </c>
      <c r="AM45" s="14">
        <f t="shared" si="23"/>
        <v>4014.8189697265625</v>
      </c>
      <c r="AN45" s="14">
        <f t="shared" si="23"/>
        <v>0</v>
      </c>
      <c r="AO45" s="14">
        <f t="shared" si="23"/>
        <v>0</v>
      </c>
      <c r="AP45" s="14">
        <f>SUM(AP46:AP58)</f>
        <v>0</v>
      </c>
      <c r="AQ45" s="14">
        <f>SUM(AQ46:AQ58)</f>
        <v>0</v>
      </c>
      <c r="AR45" s="14">
        <f t="shared" si="23"/>
        <v>0</v>
      </c>
      <c r="AS45" s="14">
        <f t="shared" si="23"/>
        <v>0</v>
      </c>
      <c r="AT45" s="14">
        <f t="shared" si="23"/>
        <v>0</v>
      </c>
      <c r="AU45" s="14">
        <f t="shared" si="23"/>
        <v>0</v>
      </c>
      <c r="AV45" s="14">
        <f t="shared" si="23"/>
        <v>0</v>
      </c>
      <c r="AW45" s="14">
        <f t="shared" si="23"/>
        <v>0</v>
      </c>
      <c r="AX45" s="14">
        <f t="shared" si="23"/>
        <v>0</v>
      </c>
      <c r="AY45" s="14">
        <f t="shared" si="23"/>
        <v>0</v>
      </c>
      <c r="AZ45" s="14">
        <f t="shared" si="23"/>
        <v>0</v>
      </c>
      <c r="BA45" s="14">
        <f t="shared" si="23"/>
        <v>0</v>
      </c>
      <c r="BB45" s="14">
        <f t="shared" si="23"/>
        <v>0</v>
      </c>
      <c r="BC45" s="14">
        <f t="shared" si="23"/>
        <v>0</v>
      </c>
      <c r="BD45" s="14">
        <f t="shared" si="23"/>
        <v>0</v>
      </c>
      <c r="BE45" s="14">
        <f>SUM(BE46:BE58)</f>
        <v>119568626.98046875</v>
      </c>
      <c r="BF45" s="14">
        <f>SUM(BF46:BF58)</f>
        <v>0</v>
      </c>
      <c r="BG45" s="5"/>
    </row>
    <row r="46" spans="1:65" ht="13.5" x14ac:dyDescent="0.25">
      <c r="A46" s="22" t="s">
        <v>144</v>
      </c>
      <c r="B46" s="12">
        <f t="shared" si="0"/>
        <v>2476819</v>
      </c>
      <c r="C46" s="12">
        <f t="shared" si="1"/>
        <v>0</v>
      </c>
      <c r="D46" s="12"/>
      <c r="E46" s="12">
        <v>441244</v>
      </c>
      <c r="F46" s="12">
        <v>2035575</v>
      </c>
      <c r="G46" s="12"/>
      <c r="H46" s="12"/>
      <c r="I46" s="12"/>
      <c r="J46" s="12"/>
      <c r="K46" s="12"/>
      <c r="L46" s="12"/>
      <c r="M46" s="12"/>
      <c r="N46" s="12">
        <v>6075</v>
      </c>
      <c r="O46" s="12">
        <v>22238</v>
      </c>
      <c r="P46" s="12">
        <v>21962</v>
      </c>
      <c r="Q46" s="12"/>
      <c r="R46" s="12">
        <f t="shared" ref="R46:R57" si="24">SUM(S46:V46)</f>
        <v>0</v>
      </c>
      <c r="S46" s="12"/>
      <c r="T46" s="12"/>
      <c r="U46" s="12"/>
      <c r="V46" s="12"/>
      <c r="W46" s="12">
        <v>13171</v>
      </c>
      <c r="X46" s="12">
        <f t="shared" si="3"/>
        <v>0</v>
      </c>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v>23920496</v>
      </c>
      <c r="BF46" s="12"/>
    </row>
    <row r="47" spans="1:65" ht="13.5" x14ac:dyDescent="0.25">
      <c r="A47" s="22" t="s">
        <v>145</v>
      </c>
      <c r="B47" s="12">
        <f t="shared" si="0"/>
        <v>2124600</v>
      </c>
      <c r="C47" s="12">
        <f t="shared" si="1"/>
        <v>0</v>
      </c>
      <c r="D47" s="12"/>
      <c r="E47" s="12">
        <v>766</v>
      </c>
      <c r="F47" s="12">
        <v>2123834</v>
      </c>
      <c r="G47" s="12"/>
      <c r="H47" s="12"/>
      <c r="I47" s="12"/>
      <c r="J47" s="12"/>
      <c r="K47" s="12"/>
      <c r="L47" s="12"/>
      <c r="M47" s="12"/>
      <c r="N47" s="12">
        <v>1731</v>
      </c>
      <c r="O47" s="12"/>
      <c r="P47" s="12"/>
      <c r="Q47" s="12"/>
      <c r="R47" s="12">
        <f t="shared" si="24"/>
        <v>0</v>
      </c>
      <c r="S47" s="12"/>
      <c r="T47" s="12"/>
      <c r="U47" s="12"/>
      <c r="V47" s="12"/>
      <c r="W47" s="12">
        <v>42951</v>
      </c>
      <c r="X47" s="12">
        <f t="shared" si="3"/>
        <v>0</v>
      </c>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v>11515001</v>
      </c>
      <c r="BF47" s="12"/>
    </row>
    <row r="48" spans="1:65" ht="13.5" x14ac:dyDescent="0.25">
      <c r="A48" s="8" t="s">
        <v>82</v>
      </c>
      <c r="B48" s="12">
        <f t="shared" si="0"/>
        <v>860790</v>
      </c>
      <c r="C48" s="12">
        <f t="shared" si="1"/>
        <v>0</v>
      </c>
      <c r="D48" s="12"/>
      <c r="E48" s="12">
        <v>664044</v>
      </c>
      <c r="F48" s="12">
        <v>196746</v>
      </c>
      <c r="G48" s="12"/>
      <c r="H48" s="12"/>
      <c r="I48" s="12"/>
      <c r="J48" s="12"/>
      <c r="K48" s="12"/>
      <c r="L48" s="12"/>
      <c r="M48" s="12"/>
      <c r="N48" s="12">
        <v>1969</v>
      </c>
      <c r="O48" s="12"/>
      <c r="P48" s="12"/>
      <c r="Q48" s="12"/>
      <c r="R48" s="12">
        <f t="shared" si="24"/>
        <v>0</v>
      </c>
      <c r="S48" s="12"/>
      <c r="T48" s="12"/>
      <c r="U48" s="12"/>
      <c r="V48" s="12"/>
      <c r="W48" s="12">
        <v>644</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17968000</v>
      </c>
      <c r="BF48" s="12"/>
    </row>
    <row r="49" spans="1:59" ht="13.5" x14ac:dyDescent="0.25">
      <c r="A49" s="22" t="s">
        <v>146</v>
      </c>
      <c r="B49" s="12">
        <f t="shared" si="0"/>
        <v>1994007</v>
      </c>
      <c r="C49" s="12">
        <f t="shared" si="1"/>
        <v>0</v>
      </c>
      <c r="D49" s="12"/>
      <c r="E49" s="12">
        <v>5336</v>
      </c>
      <c r="F49" s="12">
        <v>1988671</v>
      </c>
      <c r="G49" s="12"/>
      <c r="H49" s="12"/>
      <c r="I49" s="12"/>
      <c r="J49" s="12"/>
      <c r="K49" s="12"/>
      <c r="L49" s="12"/>
      <c r="M49" s="12"/>
      <c r="N49" s="12">
        <v>385</v>
      </c>
      <c r="O49" s="12"/>
      <c r="P49" s="12"/>
      <c r="Q49" s="12"/>
      <c r="R49" s="12">
        <f t="shared" si="24"/>
        <v>0</v>
      </c>
      <c r="S49" s="12"/>
      <c r="T49" s="12"/>
      <c r="U49" s="12"/>
      <c r="V49" s="12"/>
      <c r="W49" s="12">
        <v>14613</v>
      </c>
      <c r="X49" s="12">
        <f t="shared" si="3"/>
        <v>0</v>
      </c>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v>2707000</v>
      </c>
      <c r="BF49" s="12"/>
    </row>
    <row r="50" spans="1:59" ht="13.5" x14ac:dyDescent="0.25">
      <c r="A50" s="8" t="s">
        <v>83</v>
      </c>
      <c r="B50" s="12">
        <f t="shared" si="0"/>
        <v>0</v>
      </c>
      <c r="C50" s="12">
        <f t="shared" si="1"/>
        <v>0</v>
      </c>
      <c r="D50" s="12"/>
      <c r="E50" s="12"/>
      <c r="F50" s="12"/>
      <c r="G50" s="12"/>
      <c r="H50" s="12"/>
      <c r="I50" s="12"/>
      <c r="J50" s="12"/>
      <c r="K50" s="12"/>
      <c r="L50" s="12"/>
      <c r="M50" s="12"/>
      <c r="N50" s="12"/>
      <c r="O50" s="12"/>
      <c r="P50" s="12"/>
      <c r="Q50" s="12"/>
      <c r="R50" s="12">
        <f t="shared" si="24"/>
        <v>0</v>
      </c>
      <c r="S50" s="12"/>
      <c r="T50" s="12"/>
      <c r="U50" s="12"/>
      <c r="V50" s="12"/>
      <c r="W50" s="12">
        <v>684</v>
      </c>
      <c r="X50" s="12">
        <f t="shared" si="3"/>
        <v>0</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v>44999.99609375</v>
      </c>
      <c r="BF50" s="12"/>
    </row>
    <row r="51" spans="1:59" ht="13.5" x14ac:dyDescent="0.25">
      <c r="A51" s="22" t="s">
        <v>147</v>
      </c>
      <c r="B51" s="12">
        <f t="shared" si="0"/>
        <v>0</v>
      </c>
      <c r="C51" s="12">
        <f t="shared" si="1"/>
        <v>0</v>
      </c>
      <c r="D51" s="12"/>
      <c r="E51" s="12"/>
      <c r="F51" s="12"/>
      <c r="G51" s="12"/>
      <c r="H51" s="12"/>
      <c r="I51" s="12"/>
      <c r="J51" s="12"/>
      <c r="K51" s="12"/>
      <c r="L51" s="12"/>
      <c r="M51" s="12"/>
      <c r="N51" s="12">
        <v>357</v>
      </c>
      <c r="O51" s="12"/>
      <c r="P51" s="12"/>
      <c r="Q51" s="12"/>
      <c r="R51" s="12">
        <f t="shared" si="24"/>
        <v>0</v>
      </c>
      <c r="S51" s="12"/>
      <c r="T51" s="12"/>
      <c r="U51" s="12"/>
      <c r="V51" s="12"/>
      <c r="W51" s="12">
        <v>1312</v>
      </c>
      <c r="X51" s="12">
        <f t="shared" si="3"/>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v>40000</v>
      </c>
      <c r="BF51" s="12"/>
    </row>
    <row r="52" spans="1:59" ht="13.5" x14ac:dyDescent="0.25">
      <c r="A52" s="22" t="s">
        <v>148</v>
      </c>
      <c r="B52" s="12">
        <f t="shared" si="0"/>
        <v>341417.96875</v>
      </c>
      <c r="C52" s="12">
        <f t="shared" si="1"/>
        <v>0</v>
      </c>
      <c r="D52" s="12"/>
      <c r="E52" s="12"/>
      <c r="F52" s="12">
        <v>341417.96875</v>
      </c>
      <c r="G52" s="12"/>
      <c r="H52" s="12"/>
      <c r="I52" s="12"/>
      <c r="J52" s="12"/>
      <c r="K52" s="12"/>
      <c r="L52" s="12"/>
      <c r="M52" s="12"/>
      <c r="N52" s="12">
        <v>279</v>
      </c>
      <c r="O52" s="12"/>
      <c r="P52" s="12"/>
      <c r="Q52" s="12"/>
      <c r="R52" s="12">
        <f t="shared" si="24"/>
        <v>0</v>
      </c>
      <c r="S52" s="12"/>
      <c r="T52" s="12"/>
      <c r="U52" s="12"/>
      <c r="V52" s="12"/>
      <c r="W52" s="12"/>
      <c r="X52" s="12">
        <f t="shared" si="3"/>
        <v>0</v>
      </c>
      <c r="Y52" s="12"/>
      <c r="Z52" s="12"/>
      <c r="AA52" s="12"/>
      <c r="AB52" s="12"/>
      <c r="AC52" s="12"/>
      <c r="AD52" s="12"/>
      <c r="AE52" s="12"/>
      <c r="AF52" s="12"/>
      <c r="AG52" s="12">
        <v>8109</v>
      </c>
      <c r="AH52" s="12"/>
      <c r="AI52" s="12"/>
      <c r="AJ52" s="12"/>
      <c r="AK52" s="12">
        <v>14825.16015625</v>
      </c>
      <c r="AL52" s="12">
        <v>1070249.625</v>
      </c>
      <c r="AM52" s="12">
        <v>1857.3780517578125</v>
      </c>
      <c r="AN52" s="12"/>
      <c r="AO52" s="12"/>
      <c r="AP52" s="12"/>
      <c r="AQ52" s="12"/>
      <c r="AR52" s="12"/>
      <c r="AS52" s="12"/>
      <c r="AT52" s="12"/>
      <c r="AU52" s="12"/>
      <c r="AV52" s="12"/>
      <c r="AW52" s="12"/>
      <c r="AX52" s="12"/>
      <c r="AY52" s="12"/>
      <c r="AZ52" s="12"/>
      <c r="BA52" s="12"/>
      <c r="BB52" s="12"/>
      <c r="BC52" s="12"/>
      <c r="BD52" s="12"/>
      <c r="BE52" s="12">
        <v>32018000</v>
      </c>
      <c r="BF52" s="12"/>
    </row>
    <row r="53" spans="1:59" ht="13.5" x14ac:dyDescent="0.25">
      <c r="A53" s="22" t="s">
        <v>149</v>
      </c>
      <c r="B53" s="12">
        <f t="shared" si="0"/>
        <v>0</v>
      </c>
      <c r="C53" s="12">
        <f t="shared" si="1"/>
        <v>0</v>
      </c>
      <c r="D53" s="12"/>
      <c r="E53" s="12"/>
      <c r="F53" s="12"/>
      <c r="G53" s="12"/>
      <c r="H53" s="12"/>
      <c r="I53" s="12"/>
      <c r="J53" s="12"/>
      <c r="K53" s="12"/>
      <c r="L53" s="12"/>
      <c r="M53" s="12"/>
      <c r="N53" s="12">
        <v>110</v>
      </c>
      <c r="O53" s="12"/>
      <c r="P53" s="12"/>
      <c r="Q53" s="12"/>
      <c r="R53" s="12">
        <f t="shared" si="24"/>
        <v>0</v>
      </c>
      <c r="S53" s="12"/>
      <c r="T53" s="12"/>
      <c r="U53" s="12"/>
      <c r="V53" s="12"/>
      <c r="W53" s="12">
        <v>2273</v>
      </c>
      <c r="X53" s="12">
        <f t="shared" si="3"/>
        <v>0</v>
      </c>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v>725000</v>
      </c>
      <c r="BF53" s="12"/>
    </row>
    <row r="54" spans="1:59" ht="13.5" x14ac:dyDescent="0.25">
      <c r="A54" s="22" t="s">
        <v>150</v>
      </c>
      <c r="B54" s="12">
        <f t="shared" si="0"/>
        <v>0</v>
      </c>
      <c r="C54" s="12">
        <f t="shared" si="1"/>
        <v>0</v>
      </c>
      <c r="D54" s="12"/>
      <c r="E54" s="12"/>
      <c r="F54" s="12"/>
      <c r="G54" s="12"/>
      <c r="H54" s="12"/>
      <c r="I54" s="12"/>
      <c r="J54" s="12"/>
      <c r="K54" s="12"/>
      <c r="L54" s="12"/>
      <c r="M54" s="12"/>
      <c r="N54" s="12">
        <v>4910</v>
      </c>
      <c r="O54" s="12"/>
      <c r="P54" s="12"/>
      <c r="Q54" s="12"/>
      <c r="R54" s="12">
        <f t="shared" si="24"/>
        <v>0</v>
      </c>
      <c r="S54" s="12"/>
      <c r="T54" s="12"/>
      <c r="U54" s="12"/>
      <c r="V54" s="12"/>
      <c r="W54" s="12">
        <v>917</v>
      </c>
      <c r="X54" s="12">
        <f t="shared" si="3"/>
        <v>0</v>
      </c>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v>1721000</v>
      </c>
      <c r="BF54" s="12"/>
    </row>
    <row r="55" spans="1:59" ht="13.5" x14ac:dyDescent="0.25">
      <c r="A55" s="8" t="s">
        <v>84</v>
      </c>
      <c r="B55" s="12">
        <f t="shared" si="0"/>
        <v>0</v>
      </c>
      <c r="C55" s="12">
        <f t="shared" si="1"/>
        <v>0</v>
      </c>
      <c r="D55" s="12"/>
      <c r="E55" s="12"/>
      <c r="F55" s="12"/>
      <c r="G55" s="12"/>
      <c r="H55" s="12"/>
      <c r="I55" s="12"/>
      <c r="J55" s="12"/>
      <c r="K55" s="12"/>
      <c r="L55" s="12"/>
      <c r="M55" s="12"/>
      <c r="N55" s="12"/>
      <c r="O55" s="12"/>
      <c r="P55" s="12"/>
      <c r="Q55" s="12"/>
      <c r="R55" s="12">
        <f t="shared" si="24"/>
        <v>0</v>
      </c>
      <c r="S55" s="12"/>
      <c r="T55" s="12"/>
      <c r="U55" s="12"/>
      <c r="V55" s="12"/>
      <c r="W55" s="12"/>
      <c r="X55" s="12">
        <f t="shared" si="3"/>
        <v>0</v>
      </c>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v>276000</v>
      </c>
      <c r="BF55" s="12"/>
    </row>
    <row r="56" spans="1:59" ht="13.5" x14ac:dyDescent="0.25">
      <c r="A56" s="8" t="s">
        <v>85</v>
      </c>
      <c r="B56" s="12">
        <f t="shared" si="0"/>
        <v>0</v>
      </c>
      <c r="C56" s="12">
        <f t="shared" si="1"/>
        <v>0</v>
      </c>
      <c r="D56" s="12"/>
      <c r="E56" s="12"/>
      <c r="F56" s="12"/>
      <c r="G56" s="12"/>
      <c r="H56" s="12"/>
      <c r="I56" s="12"/>
      <c r="J56" s="12"/>
      <c r="K56" s="12"/>
      <c r="L56" s="12"/>
      <c r="M56" s="12"/>
      <c r="N56" s="12"/>
      <c r="O56" s="12"/>
      <c r="P56" s="12"/>
      <c r="Q56" s="12"/>
      <c r="R56" s="12">
        <f t="shared" si="24"/>
        <v>0</v>
      </c>
      <c r="S56" s="12"/>
      <c r="T56" s="12"/>
      <c r="U56" s="12"/>
      <c r="V56" s="12"/>
      <c r="W56" s="12"/>
      <c r="X56" s="12">
        <f t="shared" si="3"/>
        <v>0</v>
      </c>
      <c r="Y56" s="12"/>
      <c r="Z56" s="12"/>
      <c r="AA56" s="12"/>
      <c r="AB56" s="12"/>
      <c r="AC56" s="12"/>
      <c r="AD56" s="12"/>
      <c r="AE56" s="12"/>
      <c r="AF56" s="12"/>
      <c r="AG56" s="12">
        <v>1351.5</v>
      </c>
      <c r="AH56" s="12"/>
      <c r="AI56" s="12"/>
      <c r="AJ56" s="12"/>
      <c r="AK56" s="12">
        <v>1235.4300537109375</v>
      </c>
      <c r="AL56" s="12">
        <v>211520.875</v>
      </c>
      <c r="AM56" s="12">
        <v>2157.44091796875</v>
      </c>
      <c r="AN56" s="12"/>
      <c r="AO56" s="12"/>
      <c r="AP56" s="12"/>
      <c r="AQ56" s="12"/>
      <c r="AR56" s="12"/>
      <c r="AS56" s="12"/>
      <c r="AT56" s="12"/>
      <c r="AU56" s="12"/>
      <c r="AV56" s="12"/>
      <c r="AW56" s="12"/>
      <c r="AX56" s="12"/>
      <c r="AY56" s="12"/>
      <c r="AZ56" s="12"/>
      <c r="BA56" s="12"/>
      <c r="BB56" s="12"/>
      <c r="BC56" s="12"/>
      <c r="BD56" s="12"/>
      <c r="BE56" s="12">
        <v>108000</v>
      </c>
      <c r="BF56" s="12"/>
    </row>
    <row r="57" spans="1:59" ht="13.5" x14ac:dyDescent="0.25">
      <c r="A57" s="8" t="s">
        <v>86</v>
      </c>
      <c r="B57" s="12">
        <f t="shared" si="0"/>
        <v>0</v>
      </c>
      <c r="C57" s="12">
        <f t="shared" si="1"/>
        <v>0</v>
      </c>
      <c r="D57" s="12"/>
      <c r="E57" s="12"/>
      <c r="F57" s="12"/>
      <c r="G57" s="12"/>
      <c r="H57" s="12"/>
      <c r="I57" s="12"/>
      <c r="J57" s="12"/>
      <c r="K57" s="12"/>
      <c r="L57" s="12"/>
      <c r="M57" s="12"/>
      <c r="N57" s="12"/>
      <c r="O57" s="12"/>
      <c r="P57" s="12"/>
      <c r="Q57" s="12"/>
      <c r="R57" s="12">
        <f t="shared" si="24"/>
        <v>0</v>
      </c>
      <c r="S57" s="12"/>
      <c r="T57" s="12"/>
      <c r="U57" s="12"/>
      <c r="V57" s="12"/>
      <c r="W57" s="12">
        <v>11</v>
      </c>
      <c r="X57" s="12">
        <f t="shared" si="3"/>
        <v>0</v>
      </c>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v>218999.984375</v>
      </c>
      <c r="BF57" s="12"/>
    </row>
    <row r="58" spans="1:59" ht="13.5" x14ac:dyDescent="0.25">
      <c r="A58" s="22" t="s">
        <v>151</v>
      </c>
      <c r="B58" s="12">
        <f t="shared" si="0"/>
        <v>4621849</v>
      </c>
      <c r="C58" s="12">
        <f t="shared" si="1"/>
        <v>0</v>
      </c>
      <c r="D58" s="12"/>
      <c r="E58" s="12">
        <v>110484</v>
      </c>
      <c r="F58" s="12">
        <v>4511365</v>
      </c>
      <c r="G58" s="12"/>
      <c r="H58" s="12"/>
      <c r="I58" s="12"/>
      <c r="J58" s="12"/>
      <c r="K58" s="12"/>
      <c r="L58" s="12"/>
      <c r="M58" s="12"/>
      <c r="N58" s="12">
        <v>6759.412109375</v>
      </c>
      <c r="O58" s="12"/>
      <c r="P58" s="12"/>
      <c r="Q58" s="12"/>
      <c r="R58" s="12">
        <v>367922.07</v>
      </c>
      <c r="S58" s="12">
        <v>367922.07</v>
      </c>
      <c r="T58" s="12"/>
      <c r="U58" s="12"/>
      <c r="V58" s="12"/>
      <c r="W58" s="12">
        <v>3705.204833984375</v>
      </c>
      <c r="X58" s="12">
        <f t="shared" si="3"/>
        <v>0</v>
      </c>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v>28306130</v>
      </c>
      <c r="BF58" s="12"/>
    </row>
    <row r="59" spans="1:59" s="2" customFormat="1" ht="13.5" x14ac:dyDescent="0.25">
      <c r="A59" s="13" t="s">
        <v>87</v>
      </c>
      <c r="B59" s="12">
        <f t="shared" si="0"/>
        <v>83406</v>
      </c>
      <c r="C59" s="14">
        <f t="shared" si="1"/>
        <v>0</v>
      </c>
      <c r="D59" s="14">
        <f t="shared" ref="D59:M59" si="25">SUM(D60:D66)</f>
        <v>0</v>
      </c>
      <c r="E59" s="14">
        <v>0</v>
      </c>
      <c r="F59" s="14">
        <f t="shared" si="25"/>
        <v>83406</v>
      </c>
      <c r="G59" s="14">
        <f t="shared" si="25"/>
        <v>0</v>
      </c>
      <c r="H59" s="14">
        <f t="shared" si="25"/>
        <v>0</v>
      </c>
      <c r="I59" s="14">
        <f t="shared" si="25"/>
        <v>0</v>
      </c>
      <c r="J59" s="14">
        <f t="shared" si="25"/>
        <v>0</v>
      </c>
      <c r="K59" s="14">
        <f t="shared" si="25"/>
        <v>0</v>
      </c>
      <c r="L59" s="14">
        <f t="shared" si="25"/>
        <v>0</v>
      </c>
      <c r="M59" s="14">
        <f t="shared" si="25"/>
        <v>0</v>
      </c>
      <c r="N59" s="14">
        <f>SUM(N60:N66)</f>
        <v>0</v>
      </c>
      <c r="O59" s="14">
        <v>0</v>
      </c>
      <c r="P59" s="14">
        <v>0</v>
      </c>
      <c r="Q59" s="14">
        <f t="shared" ref="Q59:BD59" si="26">SUM(Q60:Q66)</f>
        <v>0</v>
      </c>
      <c r="R59" s="14">
        <f t="shared" si="26"/>
        <v>0</v>
      </c>
      <c r="S59" s="14">
        <f t="shared" si="26"/>
        <v>0</v>
      </c>
      <c r="T59" s="14">
        <f t="shared" si="26"/>
        <v>0</v>
      </c>
      <c r="U59" s="14">
        <f t="shared" si="26"/>
        <v>0</v>
      </c>
      <c r="V59" s="14">
        <f t="shared" si="26"/>
        <v>0</v>
      </c>
      <c r="W59" s="14">
        <f t="shared" si="26"/>
        <v>0</v>
      </c>
      <c r="X59" s="14">
        <f t="shared" si="3"/>
        <v>0</v>
      </c>
      <c r="Y59" s="14">
        <f t="shared" si="26"/>
        <v>0</v>
      </c>
      <c r="Z59" s="14">
        <f t="shared" si="26"/>
        <v>0</v>
      </c>
      <c r="AA59" s="14">
        <f t="shared" si="26"/>
        <v>0</v>
      </c>
      <c r="AB59" s="14">
        <f t="shared" si="26"/>
        <v>0</v>
      </c>
      <c r="AC59" s="14">
        <f t="shared" si="26"/>
        <v>0</v>
      </c>
      <c r="AD59" s="14">
        <f t="shared" si="26"/>
        <v>0</v>
      </c>
      <c r="AE59" s="14">
        <f t="shared" si="26"/>
        <v>0</v>
      </c>
      <c r="AF59" s="14">
        <f>SUM(AF60:AF66)</f>
        <v>0</v>
      </c>
      <c r="AG59" s="14">
        <f>SUM(AG60:AG66)</f>
        <v>11030943</v>
      </c>
      <c r="AH59" s="14">
        <f>SUM(AH60:AH66)</f>
        <v>21968.91015625</v>
      </c>
      <c r="AI59" s="14">
        <f t="shared" si="26"/>
        <v>0</v>
      </c>
      <c r="AJ59" s="14">
        <f t="shared" si="26"/>
        <v>2272389.5</v>
      </c>
      <c r="AK59" s="14">
        <f t="shared" si="26"/>
        <v>1235.4300537109375</v>
      </c>
      <c r="AL59" s="14">
        <f t="shared" si="26"/>
        <v>7481401.30859375</v>
      </c>
      <c r="AM59" s="14">
        <f t="shared" si="26"/>
        <v>2462.7060546875</v>
      </c>
      <c r="AN59" s="14">
        <f t="shared" si="26"/>
        <v>0</v>
      </c>
      <c r="AO59" s="14">
        <f t="shared" si="26"/>
        <v>0</v>
      </c>
      <c r="AP59" s="14">
        <f>SUM(AP60:AP66)</f>
        <v>0</v>
      </c>
      <c r="AQ59" s="14">
        <f>SUM(AQ60:AQ66)</f>
        <v>0</v>
      </c>
      <c r="AR59" s="14">
        <f t="shared" si="26"/>
        <v>0</v>
      </c>
      <c r="AS59" s="14">
        <f t="shared" si="26"/>
        <v>0</v>
      </c>
      <c r="AT59" s="14">
        <f t="shared" si="26"/>
        <v>0</v>
      </c>
      <c r="AU59" s="14">
        <f t="shared" si="26"/>
        <v>0</v>
      </c>
      <c r="AV59" s="14">
        <f t="shared" si="26"/>
        <v>0</v>
      </c>
      <c r="AW59" s="14">
        <f t="shared" si="26"/>
        <v>0</v>
      </c>
      <c r="AX59" s="14">
        <f t="shared" si="26"/>
        <v>0</v>
      </c>
      <c r="AY59" s="14">
        <f t="shared" si="26"/>
        <v>0</v>
      </c>
      <c r="AZ59" s="14">
        <f t="shared" si="26"/>
        <v>0</v>
      </c>
      <c r="BA59" s="14">
        <f t="shared" si="26"/>
        <v>0</v>
      </c>
      <c r="BB59" s="14">
        <f t="shared" si="26"/>
        <v>0</v>
      </c>
      <c r="BC59" s="14">
        <f t="shared" si="26"/>
        <v>0</v>
      </c>
      <c r="BD59" s="14">
        <f t="shared" si="26"/>
        <v>0</v>
      </c>
      <c r="BE59" s="14">
        <f>SUM(BE60:BE66)</f>
        <v>3771000.001953125</v>
      </c>
      <c r="BF59" s="14">
        <f>SUM(BF60:BF66)</f>
        <v>0</v>
      </c>
      <c r="BG59" s="5"/>
    </row>
    <row r="60" spans="1:59" ht="13.5" x14ac:dyDescent="0.25">
      <c r="A60" s="8" t="s">
        <v>88</v>
      </c>
      <c r="B60" s="12">
        <f t="shared" si="0"/>
        <v>0</v>
      </c>
      <c r="C60" s="12">
        <f t="shared" si="1"/>
        <v>0</v>
      </c>
      <c r="D60" s="12"/>
      <c r="E60" s="12"/>
      <c r="F60" s="12"/>
      <c r="G60" s="12"/>
      <c r="H60" s="12"/>
      <c r="I60" s="12"/>
      <c r="J60" s="12"/>
      <c r="K60" s="12"/>
      <c r="L60" s="12"/>
      <c r="M60" s="12"/>
      <c r="N60" s="12"/>
      <c r="O60" s="12"/>
      <c r="P60" s="12"/>
      <c r="Q60" s="12"/>
      <c r="R60" s="12">
        <f t="shared" ref="R60:R66" si="27">SUM(S60:V60)</f>
        <v>0</v>
      </c>
      <c r="S60" s="12"/>
      <c r="T60" s="12"/>
      <c r="U60" s="12"/>
      <c r="V60" s="12"/>
      <c r="W60" s="12"/>
      <c r="X60" s="12">
        <f t="shared" si="3"/>
        <v>0</v>
      </c>
      <c r="Y60" s="12"/>
      <c r="Z60" s="12"/>
      <c r="AA60" s="12"/>
      <c r="AB60" s="12"/>
      <c r="AC60" s="12"/>
      <c r="AD60" s="12"/>
      <c r="AE60" s="12"/>
      <c r="AF60" s="12"/>
      <c r="AG60" s="12"/>
      <c r="AH60" s="12">
        <v>21968.91015625</v>
      </c>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c r="F61" s="12"/>
      <c r="G61" s="12"/>
      <c r="H61" s="12"/>
      <c r="I61" s="12"/>
      <c r="J61" s="12"/>
      <c r="K61" s="12"/>
      <c r="L61" s="12"/>
      <c r="M61" s="12"/>
      <c r="N61" s="12"/>
      <c r="O61" s="12"/>
      <c r="P61" s="12"/>
      <c r="Q61" s="12"/>
      <c r="R61" s="12">
        <f t="shared" si="27"/>
        <v>0</v>
      </c>
      <c r="S61" s="12"/>
      <c r="T61" s="12"/>
      <c r="U61" s="12"/>
      <c r="V61" s="12"/>
      <c r="W61" s="12"/>
      <c r="X61" s="12">
        <f t="shared" si="3"/>
        <v>0</v>
      </c>
      <c r="Y61" s="12"/>
      <c r="Z61" s="12"/>
      <c r="AA61" s="12"/>
      <c r="AB61" s="12"/>
      <c r="AC61" s="12"/>
      <c r="AD61" s="12"/>
      <c r="AE61" s="12"/>
      <c r="AF61" s="12"/>
      <c r="AG61" s="12"/>
      <c r="AH61" s="12"/>
      <c r="AI61" s="12"/>
      <c r="AJ61" s="12">
        <v>2272389.5</v>
      </c>
      <c r="AK61" s="12"/>
      <c r="AL61" s="12"/>
      <c r="AM61" s="12"/>
      <c r="AN61" s="12"/>
      <c r="AO61" s="12"/>
      <c r="AP61" s="12"/>
      <c r="AQ61" s="12"/>
      <c r="AR61" s="12"/>
      <c r="AS61" s="12"/>
      <c r="AT61" s="12"/>
      <c r="AU61" s="12"/>
      <c r="AV61" s="12"/>
      <c r="AW61" s="12"/>
      <c r="AX61" s="12"/>
      <c r="AY61" s="12"/>
      <c r="AZ61" s="12"/>
      <c r="BA61" s="12"/>
      <c r="BB61" s="12"/>
      <c r="BC61" s="12"/>
      <c r="BD61" s="12"/>
      <c r="BE61" s="12"/>
      <c r="BF61" s="12"/>
    </row>
    <row r="62" spans="1:59" ht="13.5" x14ac:dyDescent="0.25">
      <c r="A62" s="8" t="s">
        <v>90</v>
      </c>
      <c r="B62" s="12">
        <f t="shared" si="0"/>
        <v>0</v>
      </c>
      <c r="C62" s="12">
        <f t="shared" si="1"/>
        <v>0</v>
      </c>
      <c r="D62" s="12"/>
      <c r="E62" s="12"/>
      <c r="F62" s="12"/>
      <c r="G62" s="12"/>
      <c r="H62" s="12"/>
      <c r="I62" s="12"/>
      <c r="J62" s="12"/>
      <c r="K62" s="12"/>
      <c r="L62" s="12"/>
      <c r="M62" s="12"/>
      <c r="N62" s="12"/>
      <c r="O62" s="12"/>
      <c r="P62" s="12"/>
      <c r="Q62" s="12"/>
      <c r="R62" s="12">
        <f t="shared" si="27"/>
        <v>0</v>
      </c>
      <c r="S62" s="12"/>
      <c r="T62" s="12"/>
      <c r="U62" s="12"/>
      <c r="V62" s="12"/>
      <c r="W62" s="12"/>
      <c r="X62" s="12">
        <f t="shared" si="3"/>
        <v>0</v>
      </c>
      <c r="Y62" s="12"/>
      <c r="Z62" s="12"/>
      <c r="AA62" s="12"/>
      <c r="AB62" s="12"/>
      <c r="AC62" s="12"/>
      <c r="AD62" s="12"/>
      <c r="AE62" s="12"/>
      <c r="AF62" s="12"/>
      <c r="AG62" s="12">
        <v>11030943</v>
      </c>
      <c r="AH62" s="12"/>
      <c r="AI62" s="12"/>
      <c r="AJ62" s="12"/>
      <c r="AK62" s="12">
        <v>1235.4300537109375</v>
      </c>
      <c r="AL62" s="12">
        <v>7385987</v>
      </c>
      <c r="AM62" s="12">
        <v>2462.7060546875</v>
      </c>
      <c r="AN62" s="12"/>
      <c r="AO62" s="12"/>
      <c r="AP62" s="12"/>
      <c r="AQ62" s="12"/>
      <c r="AR62" s="12"/>
      <c r="AS62" s="12"/>
      <c r="AT62" s="12"/>
      <c r="AU62" s="12"/>
      <c r="AV62" s="12"/>
      <c r="AW62" s="12"/>
      <c r="AX62" s="12"/>
      <c r="AY62" s="12"/>
      <c r="AZ62" s="12"/>
      <c r="BA62" s="12"/>
      <c r="BB62" s="12"/>
      <c r="BC62" s="12"/>
      <c r="BD62" s="12"/>
      <c r="BE62" s="12">
        <v>26000.001953125</v>
      </c>
      <c r="BF62" s="12"/>
    </row>
    <row r="63" spans="1:59" ht="13.5" x14ac:dyDescent="0.25">
      <c r="A63" s="8" t="s">
        <v>91</v>
      </c>
      <c r="B63" s="12">
        <f t="shared" si="0"/>
        <v>0</v>
      </c>
      <c r="C63" s="12">
        <f t="shared" si="1"/>
        <v>0</v>
      </c>
      <c r="D63" s="12"/>
      <c r="E63" s="12"/>
      <c r="F63" s="12"/>
      <c r="G63" s="12"/>
      <c r="H63" s="12"/>
      <c r="I63" s="12"/>
      <c r="J63" s="12"/>
      <c r="K63" s="12"/>
      <c r="L63" s="12"/>
      <c r="M63" s="12"/>
      <c r="N63" s="12"/>
      <c r="O63" s="12"/>
      <c r="P63" s="12"/>
      <c r="Q63" s="12"/>
      <c r="R63" s="12">
        <f t="shared" si="27"/>
        <v>0</v>
      </c>
      <c r="S63" s="12"/>
      <c r="T63" s="12"/>
      <c r="U63" s="12"/>
      <c r="V63" s="12"/>
      <c r="W63" s="12"/>
      <c r="X63" s="12">
        <f t="shared" si="3"/>
        <v>0</v>
      </c>
      <c r="Y63" s="12"/>
      <c r="Z63" s="12"/>
      <c r="AA63" s="12"/>
      <c r="AB63" s="12"/>
      <c r="AC63" s="12"/>
      <c r="AD63" s="12"/>
      <c r="AE63" s="12"/>
      <c r="AF63" s="12"/>
      <c r="AG63" s="12"/>
      <c r="AH63" s="12"/>
      <c r="AI63" s="12"/>
      <c r="AJ63" s="12"/>
      <c r="AK63" s="12"/>
      <c r="AL63" s="12">
        <v>36786.23828125</v>
      </c>
      <c r="AM63" s="12"/>
      <c r="AN63" s="12"/>
      <c r="AO63" s="12"/>
      <c r="AP63" s="12"/>
      <c r="AQ63" s="12"/>
      <c r="AR63" s="12"/>
      <c r="AS63" s="12"/>
      <c r="AT63" s="12"/>
      <c r="AU63" s="12"/>
      <c r="AV63" s="12"/>
      <c r="AW63" s="12"/>
      <c r="AX63" s="12"/>
      <c r="AY63" s="12"/>
      <c r="AZ63" s="12"/>
      <c r="BA63" s="12"/>
      <c r="BB63" s="12"/>
      <c r="BC63" s="12"/>
      <c r="BD63" s="12"/>
      <c r="BE63" s="12">
        <v>3117000</v>
      </c>
      <c r="BF63" s="12"/>
    </row>
    <row r="64" spans="1:59" ht="13.5" x14ac:dyDescent="0.25">
      <c r="A64" s="8" t="s">
        <v>119</v>
      </c>
      <c r="B64" s="12">
        <f t="shared" si="0"/>
        <v>0</v>
      </c>
      <c r="C64" s="12">
        <f t="shared" si="1"/>
        <v>0</v>
      </c>
      <c r="D64" s="12"/>
      <c r="E64" s="12"/>
      <c r="F64" s="12"/>
      <c r="G64" s="12"/>
      <c r="H64" s="12"/>
      <c r="I64" s="12"/>
      <c r="J64" s="12"/>
      <c r="K64" s="12"/>
      <c r="L64" s="12"/>
      <c r="M64" s="12"/>
      <c r="N64" s="12"/>
      <c r="O64" s="12"/>
      <c r="P64" s="12"/>
      <c r="Q64" s="12"/>
      <c r="R64" s="12">
        <f t="shared" si="27"/>
        <v>0</v>
      </c>
      <c r="S64" s="12"/>
      <c r="T64" s="12"/>
      <c r="U64" s="12"/>
      <c r="V64" s="12"/>
      <c r="W64" s="12"/>
      <c r="X64" s="12">
        <f t="shared" si="3"/>
        <v>0</v>
      </c>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v>97000</v>
      </c>
      <c r="BF64" s="12"/>
    </row>
    <row r="65" spans="1:58" ht="13.5" x14ac:dyDescent="0.25">
      <c r="A65" s="8" t="s">
        <v>120</v>
      </c>
      <c r="B65" s="12">
        <f t="shared" si="0"/>
        <v>0</v>
      </c>
      <c r="C65" s="12">
        <f t="shared" si="1"/>
        <v>0</v>
      </c>
      <c r="D65" s="12"/>
      <c r="E65" s="12"/>
      <c r="F65" s="12"/>
      <c r="G65" s="12"/>
      <c r="H65" s="12"/>
      <c r="I65" s="12"/>
      <c r="J65" s="12"/>
      <c r="K65" s="12"/>
      <c r="L65" s="12"/>
      <c r="M65" s="12"/>
      <c r="N65" s="12"/>
      <c r="O65" s="12"/>
      <c r="P65" s="12"/>
      <c r="Q65" s="12"/>
      <c r="R65" s="12">
        <f t="shared" si="27"/>
        <v>0</v>
      </c>
      <c r="S65" s="12"/>
      <c r="T65" s="12"/>
      <c r="U65" s="12"/>
      <c r="V65" s="12"/>
      <c r="W65" s="12"/>
      <c r="X65" s="12">
        <f t="shared" si="3"/>
        <v>0</v>
      </c>
      <c r="Y65" s="12"/>
      <c r="Z65" s="12"/>
      <c r="AA65" s="12"/>
      <c r="AB65" s="12"/>
      <c r="AC65" s="12"/>
      <c r="AD65" s="12"/>
      <c r="AE65" s="12"/>
      <c r="AF65" s="12"/>
      <c r="AG65" s="12"/>
      <c r="AH65" s="12"/>
      <c r="AI65" s="12"/>
      <c r="AJ65" s="12"/>
      <c r="AK65" s="12"/>
      <c r="AL65" s="12">
        <v>58628.0703125</v>
      </c>
      <c r="AM65" s="12"/>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83406</v>
      </c>
      <c r="C66" s="12">
        <f t="shared" si="1"/>
        <v>0</v>
      </c>
      <c r="D66" s="12"/>
      <c r="E66" s="12"/>
      <c r="F66" s="12">
        <v>83406</v>
      </c>
      <c r="G66" s="12"/>
      <c r="H66" s="12"/>
      <c r="I66" s="12"/>
      <c r="J66" s="12"/>
      <c r="K66" s="12"/>
      <c r="L66" s="12"/>
      <c r="M66" s="12"/>
      <c r="N66" s="12"/>
      <c r="O66" s="12"/>
      <c r="P66" s="12"/>
      <c r="Q66" s="12"/>
      <c r="R66" s="12">
        <f t="shared" si="27"/>
        <v>0</v>
      </c>
      <c r="S66" s="12"/>
      <c r="T66" s="12"/>
      <c r="U66" s="12"/>
      <c r="V66" s="12"/>
      <c r="W66" s="12"/>
      <c r="X66" s="12">
        <f t="shared" si="3"/>
        <v>0</v>
      </c>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v>531000</v>
      </c>
      <c r="BF66" s="12"/>
    </row>
    <row r="67" spans="1:58" s="2" customFormat="1" ht="13.5" x14ac:dyDescent="0.25">
      <c r="A67" s="13" t="s">
        <v>93</v>
      </c>
      <c r="B67" s="12">
        <f t="shared" si="0"/>
        <v>6394571</v>
      </c>
      <c r="C67" s="14">
        <f>H67+I67</f>
        <v>0</v>
      </c>
      <c r="D67" s="14">
        <f>SUM(D68:D71)</f>
        <v>0</v>
      </c>
      <c r="E67" s="14">
        <v>37555</v>
      </c>
      <c r="F67" s="14">
        <f>SUM(F68:F71)</f>
        <v>6357016</v>
      </c>
      <c r="G67" s="14">
        <f t="shared" ref="G67:M67" si="28">SUM(G68:G71)</f>
        <v>0</v>
      </c>
      <c r="H67" s="14">
        <f t="shared" si="28"/>
        <v>0</v>
      </c>
      <c r="I67" s="14">
        <f t="shared" si="28"/>
        <v>0</v>
      </c>
      <c r="J67" s="14">
        <f t="shared" si="28"/>
        <v>0</v>
      </c>
      <c r="K67" s="14">
        <f t="shared" si="28"/>
        <v>0</v>
      </c>
      <c r="L67" s="14">
        <f t="shared" si="28"/>
        <v>0</v>
      </c>
      <c r="M67" s="14">
        <f t="shared" si="28"/>
        <v>0</v>
      </c>
      <c r="N67" s="14">
        <f>SUM(N68:N71)</f>
        <v>0</v>
      </c>
      <c r="O67" s="14">
        <v>0</v>
      </c>
      <c r="P67" s="14">
        <v>0</v>
      </c>
      <c r="Q67" s="14">
        <f t="shared" ref="Q67:AT67" si="29">SUM(Q68:Q71)</f>
        <v>0</v>
      </c>
      <c r="R67" s="14">
        <v>44866.94</v>
      </c>
      <c r="S67" s="14">
        <v>44866.94</v>
      </c>
      <c r="T67" s="14">
        <f t="shared" si="29"/>
        <v>0</v>
      </c>
      <c r="U67" s="14">
        <f t="shared" si="29"/>
        <v>0</v>
      </c>
      <c r="V67" s="14">
        <f t="shared" si="29"/>
        <v>0</v>
      </c>
      <c r="W67" s="14">
        <f t="shared" si="29"/>
        <v>41</v>
      </c>
      <c r="X67" s="14">
        <f t="shared" si="3"/>
        <v>0</v>
      </c>
      <c r="Y67" s="14">
        <f t="shared" si="29"/>
        <v>0</v>
      </c>
      <c r="Z67" s="14">
        <f t="shared" si="29"/>
        <v>0</v>
      </c>
      <c r="AA67" s="14">
        <f t="shared" si="29"/>
        <v>0</v>
      </c>
      <c r="AB67" s="14">
        <f t="shared" si="29"/>
        <v>0</v>
      </c>
      <c r="AC67" s="14">
        <f t="shared" si="29"/>
        <v>0</v>
      </c>
      <c r="AD67" s="14">
        <f t="shared" si="29"/>
        <v>1.6972420271486044E-2</v>
      </c>
      <c r="AE67" s="14">
        <f t="shared" si="29"/>
        <v>0</v>
      </c>
      <c r="AF67" s="14">
        <f t="shared" si="29"/>
        <v>655731.9013671875</v>
      </c>
      <c r="AG67" s="14">
        <f>SUM(AG68:AG71)</f>
        <v>504109.5</v>
      </c>
      <c r="AH67" s="14">
        <f t="shared" si="29"/>
        <v>0</v>
      </c>
      <c r="AI67" s="14">
        <f t="shared" si="29"/>
        <v>0</v>
      </c>
      <c r="AJ67" s="14">
        <f t="shared" si="29"/>
        <v>0</v>
      </c>
      <c r="AK67" s="14">
        <f t="shared" si="29"/>
        <v>547295.5</v>
      </c>
      <c r="AL67" s="14">
        <f t="shared" si="29"/>
        <v>1870350.412109375</v>
      </c>
      <c r="AM67" s="14">
        <f t="shared" si="29"/>
        <v>469509.201171875</v>
      </c>
      <c r="AN67" s="14">
        <f t="shared" si="29"/>
        <v>0</v>
      </c>
      <c r="AO67" s="14">
        <f t="shared" si="29"/>
        <v>0</v>
      </c>
      <c r="AP67" s="14">
        <f>SUM(AP68:AP71)</f>
        <v>0</v>
      </c>
      <c r="AQ67" s="14">
        <f>SUM(AQ68:AQ71)</f>
        <v>0</v>
      </c>
      <c r="AR67" s="14">
        <f t="shared" si="29"/>
        <v>0</v>
      </c>
      <c r="AS67" s="14">
        <f t="shared" si="29"/>
        <v>0</v>
      </c>
      <c r="AT67" s="14">
        <f t="shared" si="29"/>
        <v>0</v>
      </c>
      <c r="AU67" s="14">
        <f>SUM(AU68:AU71)</f>
        <v>966512.8125</v>
      </c>
      <c r="AV67" s="14">
        <f t="shared" ref="AV67:BD67" si="30">SUM(AV68:AV71)</f>
        <v>0</v>
      </c>
      <c r="AW67" s="14">
        <f t="shared" si="30"/>
        <v>0</v>
      </c>
      <c r="AX67" s="14">
        <f t="shared" si="30"/>
        <v>0</v>
      </c>
      <c r="AY67" s="14">
        <f t="shared" si="30"/>
        <v>834.72222288999899</v>
      </c>
      <c r="AZ67" s="14">
        <f t="shared" si="30"/>
        <v>0</v>
      </c>
      <c r="BA67" s="14">
        <f t="shared" si="30"/>
        <v>0</v>
      </c>
      <c r="BB67" s="14">
        <f t="shared" si="30"/>
        <v>0</v>
      </c>
      <c r="BC67" s="14">
        <f t="shared" si="30"/>
        <v>0</v>
      </c>
      <c r="BD67" s="14">
        <f t="shared" si="30"/>
        <v>0</v>
      </c>
      <c r="BE67" s="14">
        <f>SUM(BE68:BE71)</f>
        <v>79189000</v>
      </c>
      <c r="BF67" s="14">
        <f>SUM(BF68:BF71)</f>
        <v>0</v>
      </c>
    </row>
    <row r="68" spans="1:58" ht="13.5" x14ac:dyDescent="0.25">
      <c r="A68" s="22" t="s">
        <v>130</v>
      </c>
      <c r="B68" s="12">
        <f t="shared" si="0"/>
        <v>352292</v>
      </c>
      <c r="C68" s="12">
        <f t="shared" si="1"/>
        <v>0</v>
      </c>
      <c r="D68" s="12"/>
      <c r="E68" s="12"/>
      <c r="F68" s="12">
        <v>352292</v>
      </c>
      <c r="G68" s="12"/>
      <c r="H68" s="12"/>
      <c r="I68" s="12"/>
      <c r="J68" s="12"/>
      <c r="K68" s="12"/>
      <c r="L68" s="12"/>
      <c r="M68" s="12"/>
      <c r="N68" s="12"/>
      <c r="O68" s="12"/>
      <c r="P68" s="12"/>
      <c r="Q68" s="12"/>
      <c r="R68" s="12">
        <f t="shared" ref="R68:R71" si="31">SUM(S68:V68)</f>
        <v>0</v>
      </c>
      <c r="S68" s="12"/>
      <c r="T68" s="12"/>
      <c r="U68" s="12"/>
      <c r="V68" s="12"/>
      <c r="W68" s="12"/>
      <c r="X68" s="12">
        <f t="shared" si="3"/>
        <v>0</v>
      </c>
      <c r="Y68" s="12"/>
      <c r="Z68" s="12"/>
      <c r="AA68" s="12"/>
      <c r="AB68" s="12"/>
      <c r="AC68" s="12"/>
      <c r="AD68" s="12">
        <v>1.8133600242435932E-3</v>
      </c>
      <c r="AE68" s="12"/>
      <c r="AF68" s="12"/>
      <c r="AG68" s="12">
        <v>206779.5</v>
      </c>
      <c r="AH68" s="12"/>
      <c r="AI68" s="12"/>
      <c r="AJ68" s="12"/>
      <c r="AK68" s="12">
        <v>69184.078125</v>
      </c>
      <c r="AL68" s="12">
        <v>986331.0625</v>
      </c>
      <c r="AM68" s="12">
        <v>42399.3515625</v>
      </c>
      <c r="AN68" s="12"/>
      <c r="AO68" s="12"/>
      <c r="AP68" s="12"/>
      <c r="AQ68" s="12"/>
      <c r="AR68" s="12"/>
      <c r="AS68" s="12"/>
      <c r="AT68" s="12"/>
      <c r="AU68" s="12"/>
      <c r="AV68" s="12"/>
      <c r="AW68" s="12"/>
      <c r="AX68" s="12"/>
      <c r="AY68" s="12"/>
      <c r="AZ68" s="12"/>
      <c r="BA68" s="12"/>
      <c r="BB68" s="12"/>
      <c r="BC68" s="12"/>
      <c r="BD68" s="12"/>
      <c r="BE68" s="12">
        <v>5949000</v>
      </c>
      <c r="BF68" s="12"/>
    </row>
    <row r="69" spans="1:58" ht="13.5" x14ac:dyDescent="0.25">
      <c r="A69" s="22" t="s">
        <v>131</v>
      </c>
      <c r="B69" s="12">
        <f t="shared" ref="B69:B92" si="32">D69+F69+E69+G69</f>
        <v>1790516</v>
      </c>
      <c r="C69" s="12">
        <f>H69+I69</f>
        <v>0</v>
      </c>
      <c r="D69" s="12"/>
      <c r="E69" s="12">
        <v>12518</v>
      </c>
      <c r="F69" s="12">
        <v>1777998</v>
      </c>
      <c r="G69" s="12"/>
      <c r="H69" s="12"/>
      <c r="I69" s="12"/>
      <c r="J69" s="12"/>
      <c r="K69" s="12"/>
      <c r="L69" s="12"/>
      <c r="M69" s="12"/>
      <c r="N69" s="12"/>
      <c r="O69" s="12"/>
      <c r="P69" s="12"/>
      <c r="Q69" s="12"/>
      <c r="R69" s="12">
        <f t="shared" si="31"/>
        <v>0</v>
      </c>
      <c r="S69" s="12"/>
      <c r="T69" s="12"/>
      <c r="U69" s="12"/>
      <c r="V69" s="12"/>
      <c r="W69" s="12">
        <v>41</v>
      </c>
      <c r="X69" s="12">
        <f t="shared" ref="X69:X74" si="33">SUM(Y69:AC69)</f>
        <v>0</v>
      </c>
      <c r="Y69" s="12"/>
      <c r="Z69" s="12"/>
      <c r="AA69" s="12"/>
      <c r="AB69" s="12"/>
      <c r="AC69" s="12"/>
      <c r="AD69" s="12">
        <v>1.5159060247242451E-2</v>
      </c>
      <c r="AE69" s="12"/>
      <c r="AF69" s="12">
        <v>85208.1015625</v>
      </c>
      <c r="AG69" s="12">
        <v>5406</v>
      </c>
      <c r="AH69" s="12"/>
      <c r="AI69" s="12"/>
      <c r="AJ69" s="12"/>
      <c r="AK69" s="12">
        <v>80302.953125</v>
      </c>
      <c r="AL69" s="12">
        <v>18393.119140625</v>
      </c>
      <c r="AM69" s="12">
        <v>11132.818359375</v>
      </c>
      <c r="AN69" s="12"/>
      <c r="AO69" s="12"/>
      <c r="AP69" s="12"/>
      <c r="AQ69" s="12"/>
      <c r="AR69" s="12"/>
      <c r="AS69" s="12"/>
      <c r="AT69" s="12"/>
      <c r="AU69" s="12"/>
      <c r="AV69" s="12"/>
      <c r="AW69" s="12"/>
      <c r="AX69" s="12"/>
      <c r="AY69" s="12"/>
      <c r="AZ69" s="12"/>
      <c r="BA69" s="12"/>
      <c r="BB69" s="12"/>
      <c r="BC69" s="12"/>
      <c r="BD69" s="12"/>
      <c r="BE69" s="12">
        <v>29368000</v>
      </c>
      <c r="BF69" s="12"/>
    </row>
    <row r="70" spans="1:58" ht="13.5" x14ac:dyDescent="0.25">
      <c r="A70" s="22" t="s">
        <v>132</v>
      </c>
      <c r="B70" s="12">
        <f t="shared" si="32"/>
        <v>3581030</v>
      </c>
      <c r="C70" s="12">
        <f>H70+I70</f>
        <v>0</v>
      </c>
      <c r="D70" s="12"/>
      <c r="E70" s="12">
        <v>25037</v>
      </c>
      <c r="F70" s="12">
        <v>3555993</v>
      </c>
      <c r="G70" s="12"/>
      <c r="H70" s="12"/>
      <c r="I70" s="12"/>
      <c r="J70" s="12"/>
      <c r="K70" s="12"/>
      <c r="L70" s="12"/>
      <c r="M70" s="12"/>
      <c r="N70" s="12"/>
      <c r="O70" s="12"/>
      <c r="P70" s="12"/>
      <c r="Q70" s="12"/>
      <c r="R70" s="12">
        <v>44866.94</v>
      </c>
      <c r="S70" s="12">
        <v>44866.94</v>
      </c>
      <c r="T70" s="12"/>
      <c r="U70" s="12"/>
      <c r="V70" s="12"/>
      <c r="W70" s="12"/>
      <c r="X70" s="12">
        <f t="shared" si="33"/>
        <v>0</v>
      </c>
      <c r="Y70" s="12"/>
      <c r="Z70" s="12"/>
      <c r="AA70" s="12"/>
      <c r="AB70" s="12"/>
      <c r="AC70" s="12"/>
      <c r="AD70" s="12"/>
      <c r="AE70" s="12"/>
      <c r="AF70" s="12">
        <v>564966.75</v>
      </c>
      <c r="AG70" s="12">
        <v>8109</v>
      </c>
      <c r="AH70" s="12"/>
      <c r="AI70" s="12"/>
      <c r="AJ70" s="12"/>
      <c r="AK70" s="12">
        <v>397808.46875</v>
      </c>
      <c r="AL70" s="12">
        <v>16093.98046875</v>
      </c>
      <c r="AM70" s="12">
        <v>415977.03125</v>
      </c>
      <c r="AN70" s="12"/>
      <c r="AO70" s="12"/>
      <c r="AP70" s="12"/>
      <c r="AQ70" s="12"/>
      <c r="AR70" s="12"/>
      <c r="AS70" s="12"/>
      <c r="AT70" s="12"/>
      <c r="AU70" s="12"/>
      <c r="AV70" s="12"/>
      <c r="AW70" s="12"/>
      <c r="AX70" s="12"/>
      <c r="AY70" s="12">
        <v>834.72222288999899</v>
      </c>
      <c r="AZ70" s="12"/>
      <c r="BA70" s="12"/>
      <c r="BB70" s="12"/>
      <c r="BC70" s="12"/>
      <c r="BD70" s="12"/>
      <c r="BE70" s="12">
        <v>40409000</v>
      </c>
      <c r="BF70" s="12"/>
    </row>
    <row r="71" spans="1:58" ht="13.5" x14ac:dyDescent="0.25">
      <c r="A71" s="22" t="s">
        <v>133</v>
      </c>
      <c r="B71" s="12">
        <f t="shared" si="32"/>
        <v>670733</v>
      </c>
      <c r="C71" s="12">
        <f>H71+I71</f>
        <v>0</v>
      </c>
      <c r="D71" s="12"/>
      <c r="E71" s="12"/>
      <c r="F71" s="12">
        <v>670733</v>
      </c>
      <c r="G71" s="12"/>
      <c r="H71" s="12"/>
      <c r="I71" s="12"/>
      <c r="J71" s="12"/>
      <c r="K71" s="12"/>
      <c r="L71" s="12"/>
      <c r="M71" s="12"/>
      <c r="N71" s="12"/>
      <c r="O71" s="12"/>
      <c r="P71" s="12"/>
      <c r="Q71" s="12"/>
      <c r="R71" s="12">
        <f t="shared" si="31"/>
        <v>0</v>
      </c>
      <c r="S71" s="12"/>
      <c r="T71" s="12"/>
      <c r="U71" s="12"/>
      <c r="V71" s="12"/>
      <c r="W71" s="12"/>
      <c r="X71" s="12">
        <f t="shared" si="33"/>
        <v>0</v>
      </c>
      <c r="Y71" s="12"/>
      <c r="Z71" s="12"/>
      <c r="AA71" s="12"/>
      <c r="AB71" s="12"/>
      <c r="AC71" s="12"/>
      <c r="AD71" s="12"/>
      <c r="AE71" s="12"/>
      <c r="AF71" s="12">
        <v>5557.0498046875</v>
      </c>
      <c r="AG71" s="12">
        <v>283815</v>
      </c>
      <c r="AH71" s="12"/>
      <c r="AI71" s="12"/>
      <c r="AJ71" s="12"/>
      <c r="AK71" s="12"/>
      <c r="AL71" s="12">
        <v>849532.25</v>
      </c>
      <c r="AM71" s="12"/>
      <c r="AN71" s="12"/>
      <c r="AO71" s="12"/>
      <c r="AP71" s="12"/>
      <c r="AQ71" s="12"/>
      <c r="AR71" s="12"/>
      <c r="AS71" s="12"/>
      <c r="AT71" s="12"/>
      <c r="AU71" s="12">
        <v>966512.8125</v>
      </c>
      <c r="AV71" s="12"/>
      <c r="AW71" s="12"/>
      <c r="AX71" s="12"/>
      <c r="AY71" s="12"/>
      <c r="AZ71" s="12"/>
      <c r="BA71" s="12"/>
      <c r="BB71" s="12"/>
      <c r="BC71" s="12"/>
      <c r="BD71" s="12"/>
      <c r="BE71" s="12">
        <v>3463000</v>
      </c>
      <c r="BF71" s="12"/>
    </row>
    <row r="72" spans="1:58" s="2" customFormat="1" ht="13.5" x14ac:dyDescent="0.25">
      <c r="A72" s="13" t="s">
        <v>94</v>
      </c>
      <c r="B72" s="12">
        <f t="shared" si="32"/>
        <v>0</v>
      </c>
      <c r="C72" s="14">
        <f t="shared" ref="C72:C92" si="34">H72+I72</f>
        <v>0</v>
      </c>
      <c r="D72" s="14">
        <f>SUM(D73:D75)</f>
        <v>0</v>
      </c>
      <c r="E72" s="14"/>
      <c r="F72" s="14">
        <f>SUM(F73:F75)</f>
        <v>0</v>
      </c>
      <c r="G72" s="14">
        <f t="shared" ref="G72:W72" si="35">SUM(G73:G75)</f>
        <v>0</v>
      </c>
      <c r="H72" s="14">
        <f t="shared" si="35"/>
        <v>0</v>
      </c>
      <c r="I72" s="14">
        <f t="shared" si="35"/>
        <v>0</v>
      </c>
      <c r="J72" s="14">
        <f t="shared" si="35"/>
        <v>0</v>
      </c>
      <c r="K72" s="14">
        <f t="shared" si="35"/>
        <v>0</v>
      </c>
      <c r="L72" s="14">
        <f t="shared" si="35"/>
        <v>0</v>
      </c>
      <c r="M72" s="14">
        <f t="shared" si="35"/>
        <v>0</v>
      </c>
      <c r="N72" s="14">
        <f t="shared" si="35"/>
        <v>0</v>
      </c>
      <c r="O72" s="14">
        <f t="shared" si="35"/>
        <v>0</v>
      </c>
      <c r="P72" s="14">
        <f t="shared" si="35"/>
        <v>0</v>
      </c>
      <c r="Q72" s="14">
        <f t="shared" si="35"/>
        <v>0</v>
      </c>
      <c r="R72" s="14">
        <f t="shared" si="35"/>
        <v>0</v>
      </c>
      <c r="S72" s="14">
        <f t="shared" si="35"/>
        <v>0</v>
      </c>
      <c r="T72" s="14">
        <f t="shared" si="35"/>
        <v>0</v>
      </c>
      <c r="U72" s="14">
        <f t="shared" si="35"/>
        <v>0</v>
      </c>
      <c r="V72" s="14">
        <f t="shared" si="35"/>
        <v>0</v>
      </c>
      <c r="W72" s="14">
        <f t="shared" si="35"/>
        <v>0</v>
      </c>
      <c r="X72" s="14">
        <f t="shared" si="33"/>
        <v>0</v>
      </c>
      <c r="Y72" s="14">
        <f t="shared" ref="Y72:BE72" si="36">SUM(Y73:Y75)</f>
        <v>0</v>
      </c>
      <c r="Z72" s="14">
        <f t="shared" si="36"/>
        <v>0</v>
      </c>
      <c r="AA72" s="14">
        <f t="shared" si="36"/>
        <v>0</v>
      </c>
      <c r="AB72" s="14">
        <f t="shared" si="36"/>
        <v>0</v>
      </c>
      <c r="AC72" s="14">
        <f t="shared" si="36"/>
        <v>0</v>
      </c>
      <c r="AD72" s="14">
        <f t="shared" si="36"/>
        <v>0</v>
      </c>
      <c r="AE72" s="14">
        <f t="shared" si="36"/>
        <v>0</v>
      </c>
      <c r="AF72" s="14">
        <f t="shared" si="36"/>
        <v>0</v>
      </c>
      <c r="AG72" s="14">
        <f t="shared" si="36"/>
        <v>0</v>
      </c>
      <c r="AH72" s="14">
        <f t="shared" si="36"/>
        <v>0</v>
      </c>
      <c r="AI72" s="14">
        <f t="shared" si="36"/>
        <v>0</v>
      </c>
      <c r="AJ72" s="14">
        <f t="shared" si="36"/>
        <v>0</v>
      </c>
      <c r="AK72" s="14">
        <f t="shared" si="36"/>
        <v>0</v>
      </c>
      <c r="AL72" s="14">
        <f t="shared" si="36"/>
        <v>0</v>
      </c>
      <c r="AM72" s="14">
        <f t="shared" si="36"/>
        <v>0</v>
      </c>
      <c r="AN72" s="14">
        <f t="shared" si="36"/>
        <v>0</v>
      </c>
      <c r="AO72" s="14">
        <f>SUM(AO73:AO75)</f>
        <v>85714.834014892578</v>
      </c>
      <c r="AP72" s="14">
        <f>SUM(AP73:AP75)</f>
        <v>1493000</v>
      </c>
      <c r="AQ72" s="14">
        <f>SUM(AQ73:AQ75)</f>
        <v>326610.578125</v>
      </c>
      <c r="AR72" s="14">
        <f t="shared" si="36"/>
        <v>6455.8416976928711</v>
      </c>
      <c r="AS72" s="14">
        <f t="shared" si="36"/>
        <v>0</v>
      </c>
      <c r="AT72" s="14">
        <f t="shared" si="36"/>
        <v>0</v>
      </c>
      <c r="AU72" s="14">
        <f t="shared" si="36"/>
        <v>13408.410219654441</v>
      </c>
      <c r="AV72" s="14">
        <f t="shared" si="36"/>
        <v>0</v>
      </c>
      <c r="AW72" s="14">
        <f t="shared" si="36"/>
        <v>0</v>
      </c>
      <c r="AX72" s="14">
        <f t="shared" si="36"/>
        <v>0</v>
      </c>
      <c r="AY72" s="14">
        <f t="shared" si="36"/>
        <v>0</v>
      </c>
      <c r="AZ72" s="14">
        <f t="shared" si="36"/>
        <v>0</v>
      </c>
      <c r="BA72" s="14">
        <f t="shared" si="36"/>
        <v>0</v>
      </c>
      <c r="BB72" s="14">
        <f t="shared" si="36"/>
        <v>0</v>
      </c>
      <c r="BC72" s="14">
        <f t="shared" si="36"/>
        <v>0</v>
      </c>
      <c r="BD72" s="14">
        <f t="shared" si="36"/>
        <v>0</v>
      </c>
      <c r="BE72" s="14">
        <f t="shared" si="36"/>
        <v>0</v>
      </c>
      <c r="BF72" s="14">
        <f>SUM(BF73:BF75)</f>
        <v>0</v>
      </c>
    </row>
    <row r="73" spans="1:58" ht="13.5" x14ac:dyDescent="0.25">
      <c r="A73" s="8" t="s">
        <v>95</v>
      </c>
      <c r="B73" s="12">
        <f t="shared" si="32"/>
        <v>0</v>
      </c>
      <c r="C73" s="12">
        <f t="shared" si="34"/>
        <v>0</v>
      </c>
      <c r="D73" s="12"/>
      <c r="E73" s="12"/>
      <c r="F73" s="12"/>
      <c r="G73" s="12"/>
      <c r="H73" s="12"/>
      <c r="I73" s="12"/>
      <c r="J73" s="12"/>
      <c r="K73" s="12"/>
      <c r="L73" s="12"/>
      <c r="M73" s="12"/>
      <c r="N73" s="12"/>
      <c r="O73" s="12"/>
      <c r="P73" s="12"/>
      <c r="Q73" s="12"/>
      <c r="R73" s="12">
        <f t="shared" ref="R73:R92" si="37">SUM(S73:V73)</f>
        <v>0</v>
      </c>
      <c r="S73" s="12"/>
      <c r="T73" s="12"/>
      <c r="U73" s="12"/>
      <c r="V73" s="12"/>
      <c r="W73" s="12"/>
      <c r="X73" s="12">
        <f t="shared" si="33"/>
        <v>0</v>
      </c>
      <c r="Y73" s="12"/>
      <c r="Z73" s="12"/>
      <c r="AA73" s="12"/>
      <c r="AB73" s="12"/>
      <c r="AC73" s="12"/>
      <c r="AD73" s="12"/>
      <c r="AE73" s="12"/>
      <c r="AF73" s="12"/>
      <c r="AG73" s="12"/>
      <c r="AH73" s="12"/>
      <c r="AI73" s="12"/>
      <c r="AJ73" s="12"/>
      <c r="AK73" s="12"/>
      <c r="AL73" s="12"/>
      <c r="AM73" s="12"/>
      <c r="AN73" s="12"/>
      <c r="AO73" s="12">
        <v>557.588623046875</v>
      </c>
      <c r="AP73" s="12">
        <v>37000</v>
      </c>
      <c r="AQ73" s="12">
        <v>182434.03125</v>
      </c>
      <c r="AR73" s="12">
        <v>52.599998474121094</v>
      </c>
      <c r="AS73" s="12"/>
      <c r="AT73" s="12"/>
      <c r="AU73" s="12">
        <v>0.62698996067047119</v>
      </c>
      <c r="AV73" s="12"/>
      <c r="AW73" s="12"/>
      <c r="AX73" s="12"/>
      <c r="AY73" s="12"/>
      <c r="AZ73" s="12"/>
      <c r="BA73" s="12"/>
      <c r="BB73" s="12"/>
      <c r="BC73" s="12"/>
      <c r="BD73" s="12"/>
      <c r="BE73" s="12"/>
      <c r="BF73" s="12"/>
    </row>
    <row r="74" spans="1:58" ht="13.5" x14ac:dyDescent="0.25">
      <c r="A74" s="8" t="s">
        <v>96</v>
      </c>
      <c r="B74" s="12">
        <f t="shared" si="32"/>
        <v>0</v>
      </c>
      <c r="C74" s="12">
        <f t="shared" si="34"/>
        <v>0</v>
      </c>
      <c r="D74" s="12"/>
      <c r="E74" s="12"/>
      <c r="F74" s="12"/>
      <c r="G74" s="12"/>
      <c r="H74" s="12"/>
      <c r="I74" s="12"/>
      <c r="J74" s="12"/>
      <c r="K74" s="12"/>
      <c r="L74" s="12"/>
      <c r="M74" s="12"/>
      <c r="N74" s="12"/>
      <c r="O74" s="12"/>
      <c r="P74" s="12"/>
      <c r="Q74" s="12"/>
      <c r="R74" s="12">
        <f t="shared" si="37"/>
        <v>0</v>
      </c>
      <c r="S74" s="12"/>
      <c r="T74" s="12"/>
      <c r="U74" s="12"/>
      <c r="V74" s="12"/>
      <c r="W74" s="12"/>
      <c r="X74" s="12">
        <f t="shared" si="33"/>
        <v>0</v>
      </c>
      <c r="Y74" s="12"/>
      <c r="Z74" s="12"/>
      <c r="AA74" s="12"/>
      <c r="AB74" s="12"/>
      <c r="AC74" s="12"/>
      <c r="AD74" s="12"/>
      <c r="AE74" s="12"/>
      <c r="AF74" s="12"/>
      <c r="AG74" s="12"/>
      <c r="AH74" s="12"/>
      <c r="AI74" s="12"/>
      <c r="AJ74" s="12"/>
      <c r="AK74" s="12"/>
      <c r="AL74" s="12"/>
      <c r="AM74" s="12"/>
      <c r="AN74" s="12"/>
      <c r="AO74" s="12">
        <v>65.198516845703125</v>
      </c>
      <c r="AP74" s="12">
        <v>670000</v>
      </c>
      <c r="AQ74" s="12"/>
      <c r="AR74" s="12"/>
      <c r="AS74" s="12"/>
      <c r="AT74" s="12"/>
      <c r="AU74" s="12">
        <v>0.18655000627040863</v>
      </c>
      <c r="AV74" s="12"/>
      <c r="AW74" s="12"/>
      <c r="AX74" s="12"/>
      <c r="AY74" s="12"/>
      <c r="AZ74" s="12"/>
      <c r="BA74" s="12"/>
      <c r="BB74" s="12"/>
      <c r="BC74" s="12"/>
      <c r="BD74" s="12"/>
      <c r="BE74" s="12"/>
      <c r="BF74" s="12"/>
    </row>
    <row r="75" spans="1:58" ht="13.5" x14ac:dyDescent="0.25">
      <c r="A75" s="8" t="s">
        <v>97</v>
      </c>
      <c r="B75" s="12">
        <f t="shared" si="32"/>
        <v>0</v>
      </c>
      <c r="C75" s="12">
        <f t="shared" si="34"/>
        <v>0</v>
      </c>
      <c r="D75" s="12"/>
      <c r="E75" s="12"/>
      <c r="F75" s="12"/>
      <c r="G75" s="12"/>
      <c r="H75" s="12"/>
      <c r="I75" s="12"/>
      <c r="J75" s="12"/>
      <c r="K75" s="12"/>
      <c r="L75" s="12"/>
      <c r="M75" s="12"/>
      <c r="N75" s="12"/>
      <c r="O75" s="12"/>
      <c r="P75" s="12"/>
      <c r="Q75" s="12"/>
      <c r="R75" s="12">
        <f t="shared" si="37"/>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85092.046875</v>
      </c>
      <c r="AP75" s="12">
        <v>786000</v>
      </c>
      <c r="AQ75" s="12">
        <v>144176.546875</v>
      </c>
      <c r="AR75" s="12">
        <v>6403.24169921875</v>
      </c>
      <c r="AS75" s="12"/>
      <c r="AT75" s="12"/>
      <c r="AU75" s="12">
        <v>13407.5966796875</v>
      </c>
      <c r="AV75" s="12"/>
      <c r="AW75" s="12"/>
      <c r="AX75" s="12"/>
      <c r="AY75" s="12"/>
      <c r="AZ75" s="12"/>
      <c r="BA75" s="12"/>
      <c r="BB75" s="12"/>
      <c r="BC75" s="12"/>
      <c r="BD75" s="12"/>
      <c r="BE75" s="12"/>
      <c r="BF75" s="12"/>
    </row>
    <row r="76" spans="1:58" ht="13.5" x14ac:dyDescent="0.25">
      <c r="A76" s="8" t="s">
        <v>98</v>
      </c>
      <c r="B76" s="12">
        <f t="shared" si="32"/>
        <v>2035575</v>
      </c>
      <c r="C76" s="12">
        <f t="shared" si="34"/>
        <v>0</v>
      </c>
      <c r="D76" s="12"/>
      <c r="E76" s="12"/>
      <c r="F76" s="12">
        <v>2035575</v>
      </c>
      <c r="G76" s="12"/>
      <c r="H76" s="12"/>
      <c r="I76" s="12"/>
      <c r="J76" s="12"/>
      <c r="K76" s="12"/>
      <c r="L76" s="12"/>
      <c r="M76" s="12"/>
      <c r="N76" s="12"/>
      <c r="O76" s="12"/>
      <c r="P76" s="12"/>
      <c r="Q76" s="12"/>
      <c r="R76" s="12">
        <f t="shared" si="37"/>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ht="13.5" x14ac:dyDescent="0.25">
      <c r="A77" s="13" t="s">
        <v>99</v>
      </c>
      <c r="B77" s="12">
        <f t="shared" si="32"/>
        <v>241028.60693359375</v>
      </c>
      <c r="C77" s="14">
        <f t="shared" si="34"/>
        <v>0</v>
      </c>
      <c r="D77" s="14">
        <f>SUM(D78:D81)</f>
        <v>0</v>
      </c>
      <c r="E77" s="14"/>
      <c r="F77" s="14">
        <f>SUM(F78:F81)</f>
        <v>241028.60693359375</v>
      </c>
      <c r="G77" s="14">
        <v>0</v>
      </c>
      <c r="H77" s="14">
        <v>0</v>
      </c>
      <c r="I77" s="14">
        <v>0</v>
      </c>
      <c r="J77" s="14">
        <v>0</v>
      </c>
      <c r="K77" s="14">
        <v>0</v>
      </c>
      <c r="L77" s="14">
        <v>0</v>
      </c>
      <c r="M77" s="14">
        <v>0</v>
      </c>
      <c r="N77" s="14">
        <v>0</v>
      </c>
      <c r="O77" s="14">
        <v>0</v>
      </c>
      <c r="P77" s="14">
        <v>0</v>
      </c>
      <c r="Q77" s="14">
        <f t="shared" ref="Q77:W77" si="38">SUM(Q78:Q81)</f>
        <v>0</v>
      </c>
      <c r="R77" s="14">
        <f>SUM(R78:R81)</f>
        <v>289</v>
      </c>
      <c r="S77" s="14">
        <f t="shared" si="38"/>
        <v>289</v>
      </c>
      <c r="T77" s="14">
        <f>SUM(T78:T81)</f>
        <v>0</v>
      </c>
      <c r="U77" s="14">
        <f t="shared" si="38"/>
        <v>0</v>
      </c>
      <c r="V77" s="14">
        <f t="shared" si="38"/>
        <v>0</v>
      </c>
      <c r="W77" s="14">
        <f t="shared" si="38"/>
        <v>877.9420166015625</v>
      </c>
      <c r="X77" s="14">
        <v>0</v>
      </c>
      <c r="Y77" s="14">
        <v>0</v>
      </c>
      <c r="Z77" s="14">
        <v>0</v>
      </c>
      <c r="AA77" s="14">
        <v>0</v>
      </c>
      <c r="AB77" s="14">
        <v>0</v>
      </c>
      <c r="AC77" s="14">
        <v>0</v>
      </c>
      <c r="AD77" s="14">
        <v>0</v>
      </c>
      <c r="AE77" s="14">
        <v>0</v>
      </c>
      <c r="AF77" s="14">
        <v>0</v>
      </c>
      <c r="AG77" s="14">
        <v>0</v>
      </c>
      <c r="AH77" s="14">
        <v>0</v>
      </c>
      <c r="AI77" s="14">
        <v>0</v>
      </c>
      <c r="AJ77" s="14">
        <v>0</v>
      </c>
      <c r="AK77" s="14">
        <v>0</v>
      </c>
      <c r="AL77" s="14">
        <f>SUM(AL78:AL81)</f>
        <v>333.92001342773438</v>
      </c>
      <c r="AM77" s="14">
        <v>0</v>
      </c>
      <c r="AN77" s="14">
        <v>0</v>
      </c>
      <c r="AO77" s="14">
        <v>0</v>
      </c>
      <c r="AP77" s="14">
        <v>0</v>
      </c>
      <c r="AQ77" s="14">
        <v>0</v>
      </c>
      <c r="AR77" s="14">
        <v>0</v>
      </c>
      <c r="AS77" s="14">
        <v>0</v>
      </c>
      <c r="AT77" s="14">
        <v>0</v>
      </c>
      <c r="AU77" s="14">
        <v>0</v>
      </c>
      <c r="AV77" s="14">
        <f t="shared" ref="AV77:BD77" si="39">SUM(AV78:AV81)</f>
        <v>12902</v>
      </c>
      <c r="AW77" s="14">
        <f t="shared" si="39"/>
        <v>6025.8242149353027</v>
      </c>
      <c r="AX77" s="14">
        <f t="shared" si="39"/>
        <v>0</v>
      </c>
      <c r="AY77" s="14">
        <f>SUM(AY78:AY81)</f>
        <v>0</v>
      </c>
      <c r="AZ77" s="14">
        <f t="shared" si="39"/>
        <v>0</v>
      </c>
      <c r="BA77" s="14">
        <f t="shared" si="39"/>
        <v>7.1339998245239258</v>
      </c>
      <c r="BB77" s="14">
        <f t="shared" si="39"/>
        <v>0</v>
      </c>
      <c r="BC77" s="14">
        <f t="shared" si="39"/>
        <v>0</v>
      </c>
      <c r="BD77" s="14">
        <f t="shared" si="39"/>
        <v>0</v>
      </c>
      <c r="BE77" s="14">
        <f>SUM(BE78:BE81)</f>
        <v>262116.93408203125</v>
      </c>
      <c r="BF77" s="14">
        <f>SUM(BF78:BF81)</f>
        <v>0</v>
      </c>
    </row>
    <row r="78" spans="1:58" ht="13.5" x14ac:dyDescent="0.25">
      <c r="A78" s="22" t="s">
        <v>134</v>
      </c>
      <c r="B78" s="12">
        <f t="shared" si="32"/>
        <v>235764.34375</v>
      </c>
      <c r="C78" s="12">
        <f t="shared" si="34"/>
        <v>0</v>
      </c>
      <c r="D78" s="12"/>
      <c r="E78" s="12"/>
      <c r="F78" s="12">
        <v>235764.34375</v>
      </c>
      <c r="G78" s="12"/>
      <c r="H78" s="12"/>
      <c r="I78" s="12"/>
      <c r="J78" s="12"/>
      <c r="K78" s="12"/>
      <c r="L78" s="12"/>
      <c r="M78" s="12"/>
      <c r="N78" s="12"/>
      <c r="O78" s="12"/>
      <c r="P78" s="12"/>
      <c r="Q78" s="12"/>
      <c r="R78" s="12">
        <f t="shared" si="37"/>
        <v>0</v>
      </c>
      <c r="S78" s="12"/>
      <c r="T78" s="12"/>
      <c r="U78" s="12"/>
      <c r="V78" s="12"/>
      <c r="W78" s="12"/>
      <c r="X78" s="12">
        <f t="shared" ref="X78:X86" si="40">SUM(Y78:AC78)</f>
        <v>0</v>
      </c>
      <c r="Y78" s="12"/>
      <c r="Z78" s="12"/>
      <c r="AA78" s="12"/>
      <c r="AB78" s="12"/>
      <c r="AC78" s="12"/>
      <c r="AD78" s="12"/>
      <c r="AE78" s="12"/>
      <c r="AF78" s="12"/>
      <c r="AG78" s="12"/>
      <c r="AH78" s="12"/>
      <c r="AI78" s="12"/>
      <c r="AJ78" s="12"/>
      <c r="AK78" s="12"/>
      <c r="AL78" s="12">
        <v>333.92001342773438</v>
      </c>
      <c r="AM78" s="12"/>
      <c r="AN78" s="12"/>
      <c r="AO78" s="12"/>
      <c r="AP78" s="12"/>
      <c r="AQ78" s="12"/>
      <c r="AR78" s="12"/>
      <c r="AS78" s="12"/>
      <c r="AT78" s="12"/>
      <c r="AU78" s="12"/>
      <c r="AV78" s="12">
        <v>12902</v>
      </c>
      <c r="AW78" s="12">
        <v>5993.09521484375</v>
      </c>
      <c r="AX78" s="12"/>
      <c r="AY78" s="12"/>
      <c r="AZ78" s="12"/>
      <c r="BA78" s="12">
        <v>7.1339998245239258</v>
      </c>
      <c r="BB78" s="12"/>
      <c r="BC78" s="12"/>
      <c r="BD78" s="12"/>
      <c r="BE78" s="12">
        <v>255653</v>
      </c>
      <c r="BF78" s="12"/>
    </row>
    <row r="79" spans="1:58" ht="13.5" x14ac:dyDescent="0.25">
      <c r="A79" s="22" t="s">
        <v>135</v>
      </c>
      <c r="B79" s="12">
        <f t="shared" si="32"/>
        <v>5264.26318359375</v>
      </c>
      <c r="C79" s="12">
        <f t="shared" si="34"/>
        <v>0</v>
      </c>
      <c r="D79" s="12"/>
      <c r="E79" s="12"/>
      <c r="F79" s="12">
        <v>5264.26318359375</v>
      </c>
      <c r="G79" s="12"/>
      <c r="H79" s="12"/>
      <c r="I79" s="12"/>
      <c r="J79" s="12"/>
      <c r="K79" s="12"/>
      <c r="L79" s="12"/>
      <c r="M79" s="12"/>
      <c r="N79" s="12"/>
      <c r="O79" s="12"/>
      <c r="P79" s="12"/>
      <c r="Q79" s="12"/>
      <c r="R79" s="12">
        <v>289</v>
      </c>
      <c r="S79" s="12">
        <v>289</v>
      </c>
      <c r="T79" s="12"/>
      <c r="U79" s="12"/>
      <c r="V79" s="12"/>
      <c r="W79" s="12">
        <v>877.9420166015625</v>
      </c>
      <c r="X79" s="12">
        <f t="shared" si="40"/>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32.729000091552734</v>
      </c>
      <c r="AX79" s="12"/>
      <c r="AY79" s="12"/>
      <c r="AZ79" s="12"/>
      <c r="BA79" s="12"/>
      <c r="BB79" s="12"/>
      <c r="BC79" s="12"/>
      <c r="BD79" s="12"/>
      <c r="BE79" s="12">
        <v>6463.93408203125</v>
      </c>
      <c r="BF79" s="12"/>
    </row>
    <row r="80" spans="1:58" ht="13.5" x14ac:dyDescent="0.25">
      <c r="A80" s="8" t="s">
        <v>100</v>
      </c>
      <c r="B80" s="12">
        <f t="shared" si="32"/>
        <v>0</v>
      </c>
      <c r="C80" s="12">
        <f t="shared" si="34"/>
        <v>0</v>
      </c>
      <c r="D80" s="12"/>
      <c r="E80" s="12"/>
      <c r="F80" s="12"/>
      <c r="G80" s="12"/>
      <c r="H80" s="12"/>
      <c r="I80" s="12"/>
      <c r="J80" s="12"/>
      <c r="K80" s="12"/>
      <c r="L80" s="12"/>
      <c r="M80" s="12"/>
      <c r="N80" s="12"/>
      <c r="O80" s="12"/>
      <c r="P80" s="12"/>
      <c r="Q80" s="12"/>
      <c r="R80" s="12">
        <f t="shared" si="37"/>
        <v>0</v>
      </c>
      <c r="S80" s="12"/>
      <c r="T80" s="12"/>
      <c r="U80" s="12"/>
      <c r="V80" s="12"/>
      <c r="W80" s="12"/>
      <c r="X80" s="12">
        <f t="shared" si="40"/>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2"/>
        <v>0</v>
      </c>
      <c r="C81" s="12">
        <f t="shared" si="34"/>
        <v>0</v>
      </c>
      <c r="D81" s="12"/>
      <c r="E81" s="12"/>
      <c r="F81" s="12"/>
      <c r="G81" s="12"/>
      <c r="H81" s="12"/>
      <c r="I81" s="12"/>
      <c r="J81" s="12"/>
      <c r="K81" s="12"/>
      <c r="L81" s="12"/>
      <c r="M81" s="12"/>
      <c r="N81" s="12"/>
      <c r="O81" s="12"/>
      <c r="P81" s="12"/>
      <c r="Q81" s="12"/>
      <c r="R81" s="12">
        <f t="shared" si="37"/>
        <v>0</v>
      </c>
      <c r="S81" s="12"/>
      <c r="T81" s="12"/>
      <c r="U81" s="12"/>
      <c r="V81" s="12"/>
      <c r="W81" s="12"/>
      <c r="X81" s="12">
        <f t="shared" si="40"/>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2"/>
        <v>0</v>
      </c>
      <c r="C82" s="12">
        <f t="shared" si="34"/>
        <v>0</v>
      </c>
      <c r="D82" s="12"/>
      <c r="E82" s="12"/>
      <c r="F82" s="12"/>
      <c r="G82" s="12"/>
      <c r="H82" s="12"/>
      <c r="I82" s="12"/>
      <c r="J82" s="12"/>
      <c r="K82" s="12"/>
      <c r="L82" s="12"/>
      <c r="M82" s="12"/>
      <c r="N82" s="12"/>
      <c r="O82" s="12"/>
      <c r="P82" s="12"/>
      <c r="Q82" s="12"/>
      <c r="R82" s="12">
        <f t="shared" si="37"/>
        <v>0</v>
      </c>
      <c r="S82" s="12"/>
      <c r="T82" s="12"/>
      <c r="U82" s="12"/>
      <c r="V82" s="12"/>
      <c r="W82" s="12"/>
      <c r="X82" s="12">
        <f t="shared" si="40"/>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2"/>
        <v>0</v>
      </c>
      <c r="C83" s="12">
        <f t="shared" si="34"/>
        <v>0</v>
      </c>
      <c r="D83" s="12"/>
      <c r="E83" s="12"/>
      <c r="F83" s="12"/>
      <c r="G83" s="12"/>
      <c r="H83" s="12"/>
      <c r="I83" s="12"/>
      <c r="J83" s="12"/>
      <c r="K83" s="12"/>
      <c r="L83" s="12"/>
      <c r="M83" s="12"/>
      <c r="N83" s="12"/>
      <c r="O83" s="12"/>
      <c r="P83" s="12"/>
      <c r="Q83" s="12"/>
      <c r="R83" s="12">
        <f t="shared" si="37"/>
        <v>0</v>
      </c>
      <c r="S83" s="12"/>
      <c r="T83" s="12"/>
      <c r="U83" s="12"/>
      <c r="V83" s="12"/>
      <c r="W83" s="12"/>
      <c r="X83" s="12">
        <f t="shared" si="40"/>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2"/>
        <v>0</v>
      </c>
      <c r="C84" s="12">
        <f t="shared" si="34"/>
        <v>0</v>
      </c>
      <c r="D84" s="12"/>
      <c r="E84" s="12"/>
      <c r="F84" s="12"/>
      <c r="G84" s="12"/>
      <c r="H84" s="12"/>
      <c r="I84" s="12"/>
      <c r="J84" s="12"/>
      <c r="K84" s="12"/>
      <c r="L84" s="12"/>
      <c r="M84" s="12"/>
      <c r="N84" s="12"/>
      <c r="O84" s="12"/>
      <c r="P84" s="12"/>
      <c r="Q84" s="12"/>
      <c r="R84" s="12">
        <f t="shared" si="37"/>
        <v>0</v>
      </c>
      <c r="S84" s="12"/>
      <c r="T84" s="12"/>
      <c r="U84" s="12"/>
      <c r="V84" s="12"/>
      <c r="W84" s="12"/>
      <c r="X84" s="12">
        <f t="shared" si="40"/>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2"/>
        <v>0</v>
      </c>
      <c r="C85" s="12">
        <f t="shared" si="34"/>
        <v>0</v>
      </c>
      <c r="D85" s="12"/>
      <c r="E85" s="12"/>
      <c r="F85" s="12"/>
      <c r="G85" s="12"/>
      <c r="H85" s="12"/>
      <c r="I85" s="12"/>
      <c r="J85" s="12"/>
      <c r="K85" s="12"/>
      <c r="L85" s="12"/>
      <c r="M85" s="12"/>
      <c r="N85" s="12"/>
      <c r="O85" s="12"/>
      <c r="P85" s="12"/>
      <c r="Q85" s="12"/>
      <c r="R85" s="12">
        <f t="shared" si="37"/>
        <v>0</v>
      </c>
      <c r="S85" s="12"/>
      <c r="T85" s="12"/>
      <c r="U85" s="12"/>
      <c r="V85" s="12"/>
      <c r="W85" s="12"/>
      <c r="X85" s="12">
        <f t="shared" si="40"/>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ht="13.5" x14ac:dyDescent="0.25">
      <c r="A86" s="13" t="s">
        <v>106</v>
      </c>
      <c r="B86" s="12">
        <f t="shared" si="32"/>
        <v>0</v>
      </c>
      <c r="C86" s="14">
        <f t="shared" si="34"/>
        <v>0</v>
      </c>
      <c r="D86" s="14">
        <f t="shared" ref="D86:V86" si="41">SUM(D82:D85)</f>
        <v>0</v>
      </c>
      <c r="E86" s="14"/>
      <c r="F86" s="14">
        <f t="shared" si="41"/>
        <v>0</v>
      </c>
      <c r="G86" s="14">
        <f t="shared" si="41"/>
        <v>0</v>
      </c>
      <c r="H86" s="14">
        <f t="shared" si="41"/>
        <v>0</v>
      </c>
      <c r="I86" s="14">
        <f t="shared" si="41"/>
        <v>0</v>
      </c>
      <c r="J86" s="14">
        <f t="shared" si="41"/>
        <v>0</v>
      </c>
      <c r="K86" s="14">
        <f t="shared" si="41"/>
        <v>0</v>
      </c>
      <c r="L86" s="14">
        <f t="shared" si="41"/>
        <v>0</v>
      </c>
      <c r="M86" s="14">
        <f t="shared" si="41"/>
        <v>0</v>
      </c>
      <c r="N86" s="14">
        <f t="shared" si="41"/>
        <v>0</v>
      </c>
      <c r="O86" s="14">
        <f t="shared" si="41"/>
        <v>0</v>
      </c>
      <c r="P86" s="14">
        <f t="shared" si="41"/>
        <v>0</v>
      </c>
      <c r="Q86" s="14">
        <f t="shared" si="41"/>
        <v>0</v>
      </c>
      <c r="R86" s="14">
        <f t="shared" si="37"/>
        <v>0</v>
      </c>
      <c r="S86" s="14">
        <f t="shared" si="41"/>
        <v>0</v>
      </c>
      <c r="T86" s="14">
        <f t="shared" si="41"/>
        <v>0</v>
      </c>
      <c r="U86" s="14">
        <f t="shared" si="41"/>
        <v>0</v>
      </c>
      <c r="V86" s="14">
        <f t="shared" si="41"/>
        <v>0</v>
      </c>
      <c r="W86" s="14">
        <f t="shared" ref="W86:AU86" si="42">SUM(W82:W85)</f>
        <v>0</v>
      </c>
      <c r="X86" s="14">
        <f t="shared" si="40"/>
        <v>0</v>
      </c>
      <c r="Y86" s="14">
        <f t="shared" si="42"/>
        <v>0</v>
      </c>
      <c r="Z86" s="14">
        <f t="shared" si="42"/>
        <v>0</v>
      </c>
      <c r="AA86" s="14">
        <f t="shared" si="42"/>
        <v>0</v>
      </c>
      <c r="AB86" s="14">
        <f t="shared" si="42"/>
        <v>0</v>
      </c>
      <c r="AC86" s="14">
        <f t="shared" si="42"/>
        <v>0</v>
      </c>
      <c r="AD86" s="14">
        <f t="shared" si="42"/>
        <v>0</v>
      </c>
      <c r="AE86" s="14">
        <f t="shared" si="42"/>
        <v>0</v>
      </c>
      <c r="AF86" s="14">
        <f t="shared" si="42"/>
        <v>0</v>
      </c>
      <c r="AG86" s="14">
        <f t="shared" si="42"/>
        <v>0</v>
      </c>
      <c r="AH86" s="14">
        <f t="shared" si="42"/>
        <v>0</v>
      </c>
      <c r="AI86" s="14">
        <f t="shared" si="42"/>
        <v>0</v>
      </c>
      <c r="AJ86" s="14">
        <f t="shared" si="42"/>
        <v>0</v>
      </c>
      <c r="AK86" s="14">
        <f t="shared" si="42"/>
        <v>0</v>
      </c>
      <c r="AL86" s="14">
        <f t="shared" si="42"/>
        <v>0</v>
      </c>
      <c r="AM86" s="14">
        <f t="shared" si="42"/>
        <v>0</v>
      </c>
      <c r="AN86" s="14">
        <f t="shared" si="42"/>
        <v>0</v>
      </c>
      <c r="AO86" s="14">
        <f t="shared" si="42"/>
        <v>0</v>
      </c>
      <c r="AP86" s="14">
        <f t="shared" si="42"/>
        <v>0</v>
      </c>
      <c r="AQ86" s="14">
        <f t="shared" si="42"/>
        <v>0</v>
      </c>
      <c r="AR86" s="14">
        <f t="shared" si="42"/>
        <v>0</v>
      </c>
      <c r="AS86" s="14">
        <f t="shared" si="42"/>
        <v>0</v>
      </c>
      <c r="AT86" s="14">
        <f t="shared" si="42"/>
        <v>0</v>
      </c>
      <c r="AU86" s="14">
        <f t="shared" si="42"/>
        <v>0</v>
      </c>
      <c r="AV86" s="14">
        <f>SUM(AV82:AV85)</f>
        <v>0</v>
      </c>
      <c r="AW86" s="14">
        <f>SUM(AW82:AW85)</f>
        <v>0</v>
      </c>
      <c r="AX86" s="14">
        <f>SUM(AX82:AX85)</f>
        <v>0</v>
      </c>
      <c r="AY86" s="14">
        <f>SUM(AY82:AY85)</f>
        <v>0</v>
      </c>
      <c r="AZ86" s="14">
        <f t="shared" ref="AZ86:BF86" si="43">SUM(AZ82:AZ85)</f>
        <v>0</v>
      </c>
      <c r="BA86" s="14">
        <f t="shared" si="43"/>
        <v>0</v>
      </c>
      <c r="BB86" s="14">
        <f t="shared" si="43"/>
        <v>0</v>
      </c>
      <c r="BC86" s="14">
        <f t="shared" si="43"/>
        <v>0</v>
      </c>
      <c r="BD86" s="14">
        <f>SUM(BD82:BD85)</f>
        <v>0</v>
      </c>
      <c r="BE86" s="14">
        <f t="shared" si="43"/>
        <v>0</v>
      </c>
      <c r="BF86" s="14">
        <f t="shared" si="43"/>
        <v>0</v>
      </c>
    </row>
    <row r="87" spans="1:58" ht="13.5" x14ac:dyDescent="0.25">
      <c r="A87" s="8" t="s">
        <v>107</v>
      </c>
      <c r="B87" s="12">
        <f t="shared" si="32"/>
        <v>0</v>
      </c>
      <c r="C87" s="12">
        <f t="shared" si="34"/>
        <v>0</v>
      </c>
      <c r="D87" s="12"/>
      <c r="E87" s="12"/>
      <c r="F87" s="12"/>
      <c r="G87" s="12"/>
      <c r="H87" s="12"/>
      <c r="I87" s="12"/>
      <c r="J87" s="12"/>
      <c r="K87" s="12"/>
      <c r="L87" s="12"/>
      <c r="M87" s="12"/>
      <c r="N87" s="12"/>
      <c r="O87" s="12"/>
      <c r="P87" s="12"/>
      <c r="Q87" s="12"/>
      <c r="R87" s="12">
        <f t="shared" si="37"/>
        <v>0</v>
      </c>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2962</v>
      </c>
      <c r="AX87" s="12"/>
      <c r="AY87" s="12"/>
      <c r="AZ87" s="12"/>
      <c r="BA87" s="12"/>
      <c r="BB87" s="12"/>
      <c r="BC87" s="12"/>
      <c r="BD87" s="12"/>
      <c r="BE87" s="12">
        <v>2962</v>
      </c>
      <c r="BF87" s="12"/>
    </row>
    <row r="88" spans="1:58" ht="13.5" x14ac:dyDescent="0.25">
      <c r="A88" s="8" t="s">
        <v>108</v>
      </c>
      <c r="B88" s="12">
        <f t="shared" si="32"/>
        <v>0</v>
      </c>
      <c r="C88" s="12">
        <f t="shared" si="34"/>
        <v>0</v>
      </c>
      <c r="D88" s="12"/>
      <c r="E88" s="12"/>
      <c r="F88" s="12"/>
      <c r="G88" s="12"/>
      <c r="H88" s="12"/>
      <c r="I88" s="12"/>
      <c r="J88" s="12"/>
      <c r="K88" s="12"/>
      <c r="L88" s="12"/>
      <c r="M88" s="12"/>
      <c r="N88" s="12"/>
      <c r="O88" s="12"/>
      <c r="P88" s="12"/>
      <c r="Q88" s="12"/>
      <c r="R88" s="12">
        <f t="shared" si="37"/>
        <v>0</v>
      </c>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2"/>
        <v>0</v>
      </c>
      <c r="C89" s="12">
        <f t="shared" si="34"/>
        <v>0</v>
      </c>
      <c r="D89" s="12"/>
      <c r="E89" s="12"/>
      <c r="F89" s="12"/>
      <c r="G89" s="12"/>
      <c r="H89" s="12"/>
      <c r="I89" s="12"/>
      <c r="J89" s="12"/>
      <c r="K89" s="12"/>
      <c r="L89" s="12"/>
      <c r="M89" s="12"/>
      <c r="N89" s="12"/>
      <c r="O89" s="12"/>
      <c r="P89" s="12"/>
      <c r="Q89" s="12"/>
      <c r="R89" s="12">
        <f t="shared" si="37"/>
        <v>0</v>
      </c>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2"/>
        <v>0</v>
      </c>
      <c r="C90" s="12">
        <f t="shared" si="34"/>
        <v>0</v>
      </c>
      <c r="D90" s="12"/>
      <c r="E90" s="12"/>
      <c r="F90" s="12"/>
      <c r="G90" s="12"/>
      <c r="H90" s="12"/>
      <c r="I90" s="12"/>
      <c r="J90" s="12"/>
      <c r="K90" s="12"/>
      <c r="L90" s="12"/>
      <c r="M90" s="12"/>
      <c r="N90" s="12"/>
      <c r="O90" s="12"/>
      <c r="P90" s="12"/>
      <c r="Q90" s="12"/>
      <c r="R90" s="12">
        <f t="shared" si="37"/>
        <v>0</v>
      </c>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2"/>
        <v>0</v>
      </c>
      <c r="C91" s="12">
        <f t="shared" si="34"/>
        <v>0</v>
      </c>
      <c r="D91" s="12"/>
      <c r="E91" s="12"/>
      <c r="F91" s="12"/>
      <c r="G91" s="12"/>
      <c r="H91" s="12"/>
      <c r="I91" s="12"/>
      <c r="J91" s="12"/>
      <c r="K91" s="12"/>
      <c r="L91" s="12"/>
      <c r="M91" s="12"/>
      <c r="N91" s="12"/>
      <c r="O91" s="12"/>
      <c r="P91" s="12"/>
      <c r="Q91" s="12"/>
      <c r="R91" s="12">
        <f t="shared" si="37"/>
        <v>0</v>
      </c>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2"/>
        <v>0</v>
      </c>
      <c r="C92" s="12">
        <f t="shared" si="34"/>
        <v>0</v>
      </c>
      <c r="D92" s="12"/>
      <c r="E92" s="12"/>
      <c r="F92" s="12"/>
      <c r="G92" s="12"/>
      <c r="H92" s="12"/>
      <c r="I92" s="12"/>
      <c r="J92" s="12"/>
      <c r="K92" s="12"/>
      <c r="L92" s="12"/>
      <c r="M92" s="12"/>
      <c r="N92" s="12"/>
      <c r="O92" s="12"/>
      <c r="P92" s="12"/>
      <c r="Q92" s="12"/>
      <c r="R92" s="12">
        <f t="shared" si="37"/>
        <v>0</v>
      </c>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row>
    <row r="96" spans="1:58" x14ac:dyDescent="0.2">
      <c r="B96" s="15"/>
      <c r="C96" s="15"/>
    </row>
    <row r="97" spans="2:3" x14ac:dyDescent="0.2">
      <c r="B97" s="15"/>
      <c r="C97" s="15"/>
    </row>
    <row r="98" spans="2:3" x14ac:dyDescent="0.2">
      <c r="B98" s="15"/>
      <c r="C98" s="15"/>
    </row>
    <row r="99" spans="2:3" x14ac:dyDescent="0.2">
      <c r="B99" s="15"/>
      <c r="C99" s="15"/>
    </row>
    <row r="100" spans="2:3" x14ac:dyDescent="0.2">
      <c r="B100" s="15"/>
      <c r="C100" s="15"/>
    </row>
    <row r="101" spans="2:3" x14ac:dyDescent="0.2">
      <c r="B101" s="15"/>
    </row>
    <row r="102" spans="2:3" x14ac:dyDescent="0.2">
      <c r="B102" s="15"/>
      <c r="C102" s="1"/>
    </row>
    <row r="103" spans="2:3" x14ac:dyDescent="0.2">
      <c r="C103" s="1"/>
    </row>
    <row r="104" spans="2:3" x14ac:dyDescent="0.2">
      <c r="C104" s="1"/>
    </row>
    <row r="105" spans="2:3" x14ac:dyDescent="0.2">
      <c r="B105" s="8"/>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row>
    <row r="125" spans="2:3" x14ac:dyDescent="0.2">
      <c r="B125" s="1"/>
    </row>
  </sheetData>
  <mergeCells count="2">
    <mergeCell ref="BH3:BI3"/>
    <mergeCell ref="BJ3:BK3"/>
  </mergeCells>
  <pageMargins left="0.7" right="0.7" top="0.75" bottom="0.75" header="0.3" footer="0.3"/>
  <ignoredErrors>
    <ignoredError sqref="AM44" formula="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R42" activePane="bottomRight" state="frozen"/>
      <selection pane="topRight" activeCell="B1" sqref="B1"/>
      <selection pane="bottomLeft" activeCell="A4" sqref="A4"/>
      <selection pane="bottomRight" activeCell="U62" sqref="U62"/>
    </sheetView>
  </sheetViews>
  <sheetFormatPr defaultRowHeight="12.75" x14ac:dyDescent="0.2"/>
  <cols>
    <col min="1" max="1" width="39.140625" customWidth="1"/>
    <col min="2" max="2" width="15" customWidth="1"/>
    <col min="3" max="3" width="18" customWidth="1"/>
    <col min="4" max="5" width="16.42578125" customWidth="1"/>
    <col min="6" max="6" width="17" customWidth="1"/>
    <col min="7" max="7" width="11.85546875" customWidth="1"/>
    <col min="11" max="11" width="10.5703125" bestFit="1" customWidth="1"/>
    <col min="14" max="14" width="10.7109375" bestFit="1" customWidth="1"/>
    <col min="15" max="16" width="11.28515625" bestFit="1" customWidth="1"/>
    <col min="18" max="18" width="13" customWidth="1"/>
    <col min="19" max="19" width="11.28515625" bestFit="1" customWidth="1"/>
    <col min="23" max="23" width="11.28515625" bestFit="1" customWidth="1"/>
    <col min="24" max="24" width="14.42578125" customWidth="1"/>
    <col min="25" max="25" width="11.28515625" bestFit="1" customWidth="1"/>
    <col min="26" max="26" width="10.140625" bestFit="1" customWidth="1"/>
    <col min="29" max="29" width="11.28515625" bestFit="1" customWidth="1"/>
    <col min="32" max="32" width="10.140625" bestFit="1" customWidth="1"/>
    <col min="33" max="33" width="11.28515625" bestFit="1" customWidth="1"/>
    <col min="36" max="37" width="10.140625" bestFit="1" customWidth="1"/>
    <col min="38" max="38" width="11.28515625" bestFit="1" customWidth="1"/>
    <col min="39" max="39" width="10.140625" bestFit="1" customWidth="1"/>
    <col min="42" max="42" width="11.28515625" bestFit="1" customWidth="1"/>
    <col min="43" max="43" width="12.85546875" customWidth="1"/>
    <col min="44" max="45" width="13.42578125" customWidth="1"/>
    <col min="46" max="46" width="13" customWidth="1"/>
    <col min="48" max="49" width="10.140625" bestFit="1" customWidth="1"/>
    <col min="50" max="50" width="11.28515625" customWidth="1"/>
    <col min="51" max="51" width="13.140625" bestFit="1" customWidth="1"/>
    <col min="57" max="57" width="15" customWidth="1"/>
    <col min="58" max="58" width="11" customWidth="1"/>
  </cols>
  <sheetData>
    <row r="1" spans="1:63" x14ac:dyDescent="0.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10" t="s">
        <v>116</v>
      </c>
      <c r="BG2" s="3"/>
    </row>
    <row r="3" spans="1:63" s="4" customFormat="1" x14ac:dyDescent="0.2">
      <c r="A3" s="10" t="s">
        <v>113</v>
      </c>
      <c r="B3" s="10" t="s">
        <v>0</v>
      </c>
      <c r="C3" s="10" t="s">
        <v>1</v>
      </c>
      <c r="D3" s="10" t="s">
        <v>2</v>
      </c>
      <c r="E3" s="10" t="s">
        <v>364</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40"/>
      <c r="BI3" s="140"/>
      <c r="BJ3" s="140"/>
      <c r="BK3" s="140"/>
    </row>
    <row r="4" spans="1:63" ht="13.5" x14ac:dyDescent="0.25">
      <c r="A4" s="22" t="s">
        <v>164</v>
      </c>
      <c r="B4" s="12">
        <f>D4+F4+E4+G4</f>
        <v>5995231.6191875003</v>
      </c>
      <c r="C4" s="12">
        <f>H4+I4</f>
        <v>0</v>
      </c>
      <c r="D4" s="12">
        <v>82526.9296875</v>
      </c>
      <c r="E4" s="12">
        <f>('Commodity flow native units'!E4*27.7)/1000</f>
        <v>70735.689499999993</v>
      </c>
      <c r="F4" s="12">
        <v>5841969</v>
      </c>
      <c r="G4" s="12"/>
      <c r="H4" s="12"/>
      <c r="I4" s="12"/>
      <c r="J4" s="12"/>
      <c r="K4" s="12">
        <v>59673.599999999999</v>
      </c>
      <c r="L4" s="12"/>
      <c r="M4" s="12"/>
      <c r="N4" s="12"/>
      <c r="O4" s="12">
        <v>22238</v>
      </c>
      <c r="P4" s="12">
        <v>21962</v>
      </c>
      <c r="Q4" s="12"/>
      <c r="R4" s="12">
        <v>631900</v>
      </c>
      <c r="S4" s="12">
        <v>631900</v>
      </c>
      <c r="T4" s="12"/>
      <c r="U4" s="12"/>
      <c r="V4" s="12"/>
      <c r="W4" s="12">
        <v>51745</v>
      </c>
      <c r="X4" s="12">
        <f>SUM(Y4:AC4)</f>
        <v>64492.6533203125</v>
      </c>
      <c r="Y4" s="12">
        <v>12712.6806640625</v>
      </c>
      <c r="Z4" s="12">
        <v>51779.97265625</v>
      </c>
      <c r="AA4" s="12"/>
      <c r="AB4" s="12"/>
      <c r="AC4" s="12"/>
      <c r="AD4" s="12">
        <v>4638.73095703125</v>
      </c>
      <c r="AE4" s="12"/>
      <c r="AF4" s="12">
        <v>17685.78515625</v>
      </c>
      <c r="AG4" s="12">
        <v>373248.25</v>
      </c>
      <c r="AH4" s="12">
        <v>121.95713043212891</v>
      </c>
      <c r="AI4" s="12"/>
      <c r="AJ4" s="12">
        <v>114186.6015625</v>
      </c>
      <c r="AK4" s="12">
        <v>21023.6953125</v>
      </c>
      <c r="AL4" s="12">
        <v>433264.65625</v>
      </c>
      <c r="AM4" s="12">
        <v>71858.1171875</v>
      </c>
      <c r="AN4" s="12"/>
      <c r="AO4" s="12">
        <v>3467.31689453125</v>
      </c>
      <c r="AP4" s="129">
        <f>AP44-AP6-(AP7)</f>
        <v>55774.86</v>
      </c>
      <c r="AQ4" s="12">
        <v>13477.69921875</v>
      </c>
      <c r="AR4" s="12">
        <v>3325.308349609375</v>
      </c>
      <c r="AS4" s="12"/>
      <c r="AT4" s="12"/>
      <c r="AU4" s="12"/>
      <c r="AV4" s="12"/>
      <c r="AW4" s="12"/>
      <c r="AX4" s="12"/>
      <c r="AY4" s="12">
        <v>3005</v>
      </c>
      <c r="AZ4" s="12"/>
      <c r="BA4" s="12"/>
      <c r="BB4" s="12"/>
      <c r="BC4" s="12"/>
      <c r="BD4" s="12"/>
      <c r="BE4" s="12">
        <v>943620.9375</v>
      </c>
      <c r="BF4" s="12"/>
    </row>
    <row r="5" spans="1:63" ht="13.5" x14ac:dyDescent="0.25">
      <c r="A5" s="22" t="s">
        <v>143</v>
      </c>
      <c r="B5" s="12">
        <f t="shared" ref="B5:B68" si="0">D5+F5+E5+G5</f>
        <v>0</v>
      </c>
      <c r="C5" s="12">
        <f t="shared" ref="C5:C68" si="1">H5+I5</f>
        <v>0</v>
      </c>
      <c r="D5" s="12"/>
      <c r="E5" s="12">
        <f>('Commodity flow native units'!E5*27.7)/1000</f>
        <v>0</v>
      </c>
      <c r="F5" s="12"/>
      <c r="G5" s="12"/>
      <c r="H5" s="12"/>
      <c r="I5" s="12"/>
      <c r="J5" s="12"/>
      <c r="K5" s="12"/>
      <c r="L5" s="12"/>
      <c r="M5" s="12"/>
      <c r="N5" s="12">
        <v>22575.412109375</v>
      </c>
      <c r="O5" s="12"/>
      <c r="P5" s="12"/>
      <c r="Q5" s="12"/>
      <c r="R5" s="12">
        <f t="shared" ref="R5:R9" si="2">SUM(S5:V5)</f>
        <v>0</v>
      </c>
      <c r="S5" s="12"/>
      <c r="T5" s="12"/>
      <c r="U5" s="12"/>
      <c r="V5" s="12"/>
      <c r="W5" s="12"/>
      <c r="X5" s="12">
        <f>SUM(Y5:AC5)</f>
        <v>308603.5625</v>
      </c>
      <c r="Y5" s="12"/>
      <c r="Z5" s="12"/>
      <c r="AA5" s="12"/>
      <c r="AB5" s="12"/>
      <c r="AC5" s="12">
        <v>308603.5625</v>
      </c>
      <c r="AD5" s="12"/>
      <c r="AE5" s="12"/>
      <c r="AF5" s="12"/>
      <c r="AG5" s="12"/>
      <c r="AH5" s="12"/>
      <c r="AI5" s="12"/>
      <c r="AJ5" s="12"/>
      <c r="AK5" s="12"/>
      <c r="AL5" s="12"/>
      <c r="AM5" s="12"/>
      <c r="AN5" s="12"/>
      <c r="AO5" s="12"/>
      <c r="AP5" s="129"/>
      <c r="AQ5" s="12"/>
      <c r="AR5" s="12"/>
      <c r="AS5" s="12"/>
      <c r="AT5" s="12"/>
      <c r="AU5" s="12"/>
      <c r="AV5" s="12"/>
      <c r="AW5" s="12"/>
      <c r="AX5" s="12"/>
      <c r="AY5" s="12"/>
      <c r="AZ5" s="12"/>
      <c r="BA5" s="12"/>
      <c r="BB5" s="12"/>
      <c r="BC5" s="12"/>
      <c r="BD5" s="12"/>
      <c r="BE5" s="12"/>
      <c r="BF5" s="12"/>
    </row>
    <row r="6" spans="1:63" ht="13.5" x14ac:dyDescent="0.25">
      <c r="A6" s="20" t="s">
        <v>123</v>
      </c>
      <c r="B6" s="12">
        <f t="shared" si="0"/>
        <v>13681.5418421875</v>
      </c>
      <c r="C6" s="12">
        <f t="shared" si="1"/>
        <v>0</v>
      </c>
      <c r="D6" s="12">
        <v>0</v>
      </c>
      <c r="E6" s="12">
        <f>('Commodity flow native units'!E6*27.7)/1000</f>
        <v>3666.5936000000002</v>
      </c>
      <c r="F6" s="12">
        <v>10014.9482421875</v>
      </c>
      <c r="G6" s="12"/>
      <c r="H6" s="12"/>
      <c r="I6" s="12"/>
      <c r="J6" s="12"/>
      <c r="K6" s="12"/>
      <c r="L6" s="12"/>
      <c r="M6" s="12"/>
      <c r="N6" s="12"/>
      <c r="O6" s="12"/>
      <c r="P6" s="12"/>
      <c r="Q6" s="12"/>
      <c r="R6" s="12">
        <f t="shared" si="2"/>
        <v>0</v>
      </c>
      <c r="S6" s="12"/>
      <c r="T6" s="12"/>
      <c r="U6" s="12"/>
      <c r="V6" s="12"/>
      <c r="W6" s="12">
        <v>113857.921875</v>
      </c>
      <c r="X6" s="12">
        <f>SUM(Y6:AC6)</f>
        <v>884128.5625</v>
      </c>
      <c r="Y6" s="12">
        <v>884128.5625</v>
      </c>
      <c r="Z6" s="12"/>
      <c r="AA6" s="12"/>
      <c r="AB6" s="12"/>
      <c r="AC6" s="12"/>
      <c r="AD6" s="12"/>
      <c r="AE6" s="12"/>
      <c r="AF6" s="12">
        <v>42.010643005371094</v>
      </c>
      <c r="AG6" s="12">
        <v>32739.482421875</v>
      </c>
      <c r="AH6" s="12">
        <v>743.03399658203125</v>
      </c>
      <c r="AI6" s="12"/>
      <c r="AJ6" s="12">
        <v>6115.73583984375</v>
      </c>
      <c r="AK6" s="12">
        <v>1.2128559350967407</v>
      </c>
      <c r="AL6" s="12">
        <v>56649.4765625</v>
      </c>
      <c r="AM6" s="12">
        <v>3796.2734375</v>
      </c>
      <c r="AN6" s="12"/>
      <c r="AO6" s="12">
        <v>104.21138000488281</v>
      </c>
      <c r="AP6" s="129">
        <v>8481.7900000000009</v>
      </c>
      <c r="AQ6" s="12">
        <v>4.0782899856567383</v>
      </c>
      <c r="AR6" s="12">
        <v>1173.4552001953125</v>
      </c>
      <c r="AS6" s="12"/>
      <c r="AT6" s="12"/>
      <c r="AU6" s="12"/>
      <c r="AV6" s="12"/>
      <c r="AW6" s="12"/>
      <c r="AX6" s="12"/>
      <c r="AY6" s="12"/>
      <c r="AZ6" s="12"/>
      <c r="BA6" s="12"/>
      <c r="BB6" s="12"/>
      <c r="BC6" s="12"/>
      <c r="BD6" s="12"/>
      <c r="BE6" s="12">
        <v>42804</v>
      </c>
      <c r="BF6" s="12"/>
    </row>
    <row r="7" spans="1:63" ht="13.5" x14ac:dyDescent="0.25">
      <c r="A7" s="21" t="s">
        <v>124</v>
      </c>
      <c r="B7" s="12">
        <f t="shared" si="0"/>
        <v>-1927671.4390296875</v>
      </c>
      <c r="C7" s="12">
        <f t="shared" si="1"/>
        <v>0</v>
      </c>
      <c r="D7" s="12">
        <v>-14139.5029296875</v>
      </c>
      <c r="E7" s="12">
        <f>('Commodity flow native units'!E7*27.7)/1000</f>
        <v>-27233.061099999999</v>
      </c>
      <c r="F7" s="12">
        <v>-1886298.875</v>
      </c>
      <c r="G7" s="12"/>
      <c r="H7" s="12"/>
      <c r="I7" s="12"/>
      <c r="J7" s="12"/>
      <c r="K7" s="12"/>
      <c r="L7" s="12"/>
      <c r="M7" s="12"/>
      <c r="N7" s="12"/>
      <c r="O7" s="12"/>
      <c r="P7" s="12"/>
      <c r="Q7" s="12"/>
      <c r="R7" s="12">
        <f t="shared" si="2"/>
        <v>0</v>
      </c>
      <c r="S7" s="12"/>
      <c r="T7" s="12"/>
      <c r="U7" s="12"/>
      <c r="V7" s="12"/>
      <c r="W7" s="12">
        <v>-16.213968276977539</v>
      </c>
      <c r="X7" s="12">
        <f t="shared" ref="X7:X68" si="3">SUM(Y7:AC7)</f>
        <v>0</v>
      </c>
      <c r="Y7" s="12"/>
      <c r="Z7" s="12"/>
      <c r="AA7" s="12"/>
      <c r="AB7" s="12"/>
      <c r="AC7" s="12"/>
      <c r="AD7" s="12"/>
      <c r="AE7" s="12"/>
      <c r="AF7" s="12">
        <v>-219.75410461425781</v>
      </c>
      <c r="AG7" s="12">
        <v>-11165.35546875</v>
      </c>
      <c r="AH7" s="12">
        <v>-120.24505615234375</v>
      </c>
      <c r="AI7" s="12"/>
      <c r="AJ7" s="12">
        <v>-3163.425537109375</v>
      </c>
      <c r="AK7" s="12">
        <v>-135.02291870117188</v>
      </c>
      <c r="AL7" s="12">
        <v>-21750.728515625</v>
      </c>
      <c r="AM7" s="12">
        <v>-55853.33984375</v>
      </c>
      <c r="AN7" s="12"/>
      <c r="AO7" s="12">
        <v>-125.79197692871094</v>
      </c>
      <c r="AP7" s="129">
        <v>-4238.05</v>
      </c>
      <c r="AQ7" s="12">
        <v>-352.03201293945313</v>
      </c>
      <c r="AR7" s="12">
        <v>-4239.23876953125</v>
      </c>
      <c r="AS7" s="12"/>
      <c r="AT7" s="12"/>
      <c r="AU7" s="12"/>
      <c r="AV7" s="12"/>
      <c r="AW7" s="12"/>
      <c r="AX7" s="12"/>
      <c r="AY7" s="12"/>
      <c r="AZ7" s="12"/>
      <c r="BA7" s="12"/>
      <c r="BB7" s="12"/>
      <c r="BC7" s="12"/>
      <c r="BD7" s="12"/>
      <c r="BE7" s="12">
        <v>-53870.3984375</v>
      </c>
      <c r="BF7" s="12"/>
    </row>
    <row r="8" spans="1:63" ht="13.5" x14ac:dyDescent="0.25">
      <c r="A8" s="8" t="s">
        <v>56</v>
      </c>
      <c r="B8" s="12">
        <f t="shared" si="0"/>
        <v>0</v>
      </c>
      <c r="C8" s="12">
        <f t="shared" si="1"/>
        <v>0</v>
      </c>
      <c r="D8" s="12"/>
      <c r="E8" s="12">
        <f>('Commodity flow native units'!E8*27.7)/1000</f>
        <v>0</v>
      </c>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v>-39195.9609375</v>
      </c>
      <c r="AK8" s="12"/>
      <c r="AL8" s="12">
        <v>-63026.2109375</v>
      </c>
      <c r="AM8" s="12"/>
      <c r="AN8" s="12"/>
      <c r="AO8" s="12"/>
      <c r="AP8" s="129"/>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f>('Commodity flow native units'!E9*27.7)/1000</f>
        <v>0</v>
      </c>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9"/>
      <c r="AQ9" s="12"/>
      <c r="AR9" s="12"/>
      <c r="AS9" s="12"/>
      <c r="AT9" s="12"/>
      <c r="AU9" s="12"/>
      <c r="AV9" s="12"/>
      <c r="AW9" s="12"/>
      <c r="AX9" s="12"/>
      <c r="AY9" s="12"/>
      <c r="AZ9" s="12"/>
      <c r="BA9" s="12"/>
      <c r="BB9" s="12"/>
      <c r="BC9" s="12"/>
      <c r="BD9" s="12"/>
      <c r="BE9" s="12"/>
      <c r="BF9" s="12"/>
    </row>
    <row r="10" spans="1:63" s="2" customFormat="1" ht="13.5" x14ac:dyDescent="0.25">
      <c r="A10" s="13" t="s">
        <v>57</v>
      </c>
      <c r="B10" s="12">
        <f t="shared" si="0"/>
        <v>4081241.7220000001</v>
      </c>
      <c r="C10" s="14">
        <f>H10+I10</f>
        <v>0</v>
      </c>
      <c r="D10" s="14">
        <f>SUM(D4:D9)</f>
        <v>68387.4267578125</v>
      </c>
      <c r="E10" s="12">
        <f>('Commodity flow native units'!E10*27.7)/1000</f>
        <v>47169.222000000002</v>
      </c>
      <c r="F10" s="14">
        <f t="shared" ref="F10:M10" si="4">SUM(F4:F9)</f>
        <v>3965685.0732421875</v>
      </c>
      <c r="G10" s="14">
        <f t="shared" si="4"/>
        <v>0</v>
      </c>
      <c r="H10" s="14">
        <f t="shared" si="4"/>
        <v>0</v>
      </c>
      <c r="I10" s="14">
        <f t="shared" si="4"/>
        <v>0</v>
      </c>
      <c r="J10" s="14">
        <f t="shared" si="4"/>
        <v>0</v>
      </c>
      <c r="K10" s="14">
        <f t="shared" si="4"/>
        <v>59673.599999999999</v>
      </c>
      <c r="L10" s="14">
        <f t="shared" si="4"/>
        <v>0</v>
      </c>
      <c r="M10" s="14">
        <f t="shared" si="4"/>
        <v>0</v>
      </c>
      <c r="N10" s="14">
        <f>SUM(N4:N9)</f>
        <v>22575.412109375</v>
      </c>
      <c r="O10" s="14">
        <f>SUM(O4:O9)</f>
        <v>22238</v>
      </c>
      <c r="P10" s="14">
        <f>SUM(P4:P9)</f>
        <v>21962</v>
      </c>
      <c r="Q10" s="14">
        <f t="shared" ref="Q10:V10" si="5">SUM(Q4:Q9)</f>
        <v>0</v>
      </c>
      <c r="R10" s="14">
        <f>SUM(R4:R9)</f>
        <v>631900</v>
      </c>
      <c r="S10" s="14">
        <f t="shared" si="5"/>
        <v>631900</v>
      </c>
      <c r="T10" s="14">
        <f t="shared" si="5"/>
        <v>0</v>
      </c>
      <c r="U10" s="14">
        <f t="shared" si="5"/>
        <v>0</v>
      </c>
      <c r="V10" s="14">
        <f t="shared" si="5"/>
        <v>0</v>
      </c>
      <c r="W10" s="14">
        <f>SUM(W4:W9)</f>
        <v>165586.70790672302</v>
      </c>
      <c r="X10" s="14">
        <f t="shared" si="3"/>
        <v>1257224.7783203125</v>
      </c>
      <c r="Y10" s="14">
        <f>SUM(Y4:Y9)</f>
        <v>896841.2431640625</v>
      </c>
      <c r="Z10" s="14">
        <f>SUM(Z4:Z9)</f>
        <v>51779.97265625</v>
      </c>
      <c r="AA10" s="14">
        <f t="shared" ref="AA10:AS10" si="6">SUM(AA4:AA9)</f>
        <v>0</v>
      </c>
      <c r="AB10" s="14">
        <f t="shared" si="6"/>
        <v>0</v>
      </c>
      <c r="AC10" s="14">
        <f>SUM(AC4:AC9)</f>
        <v>308603.5625</v>
      </c>
      <c r="AD10" s="14">
        <f t="shared" si="6"/>
        <v>4638.73095703125</v>
      </c>
      <c r="AE10" s="14">
        <f t="shared" si="6"/>
        <v>0</v>
      </c>
      <c r="AF10" s="14">
        <f t="shared" si="6"/>
        <v>17508.041694641113</v>
      </c>
      <c r="AG10" s="14">
        <f>SUM(AG4:AG9)</f>
        <v>394822.376953125</v>
      </c>
      <c r="AH10" s="14">
        <f>SUM(AH4:AH9)</f>
        <v>744.74607086181641</v>
      </c>
      <c r="AI10" s="14">
        <f t="shared" si="6"/>
        <v>0</v>
      </c>
      <c r="AJ10" s="14">
        <f t="shared" si="6"/>
        <v>77942.950927734375</v>
      </c>
      <c r="AK10" s="14">
        <f>SUM(AK4:AK9)</f>
        <v>20889.885249733925</v>
      </c>
      <c r="AL10" s="14">
        <f>SUM(AL4:AL9)</f>
        <v>405137.193359375</v>
      </c>
      <c r="AM10" s="14">
        <f t="shared" si="6"/>
        <v>19801.05078125</v>
      </c>
      <c r="AN10" s="14">
        <f t="shared" si="6"/>
        <v>0</v>
      </c>
      <c r="AO10" s="14">
        <f t="shared" si="6"/>
        <v>3445.7362976074219</v>
      </c>
      <c r="AP10" s="130">
        <v>60018.6</v>
      </c>
      <c r="AQ10" s="14">
        <f t="shared" si="6"/>
        <v>13129.745495796204</v>
      </c>
      <c r="AR10" s="14">
        <f t="shared" si="6"/>
        <v>259.5247802734375</v>
      </c>
      <c r="AS10" s="14">
        <f t="shared" si="6"/>
        <v>0</v>
      </c>
      <c r="AT10" s="14">
        <f>SUM(AT4:AT9)</f>
        <v>0</v>
      </c>
      <c r="AU10" s="14">
        <f>SUM(AU4:AU9)</f>
        <v>0</v>
      </c>
      <c r="AV10" s="14">
        <f t="shared" ref="AV10:BF10" si="7">SUM(AV4:AV9)</f>
        <v>0</v>
      </c>
      <c r="AW10" s="14">
        <f t="shared" si="7"/>
        <v>0</v>
      </c>
      <c r="AX10" s="14">
        <f>SUM(AX4:AX9)</f>
        <v>0</v>
      </c>
      <c r="AY10" s="14">
        <f t="shared" si="7"/>
        <v>3005</v>
      </c>
      <c r="AZ10" s="14">
        <f t="shared" si="7"/>
        <v>0</v>
      </c>
      <c r="BA10" s="14">
        <f t="shared" si="7"/>
        <v>0</v>
      </c>
      <c r="BB10" s="14">
        <f t="shared" si="7"/>
        <v>0</v>
      </c>
      <c r="BC10" s="14">
        <f t="shared" si="7"/>
        <v>0</v>
      </c>
      <c r="BD10" s="14">
        <f t="shared" si="7"/>
        <v>0</v>
      </c>
      <c r="BE10" s="14">
        <f>SUM(BE4:BE9)</f>
        <v>932554.5390625</v>
      </c>
      <c r="BF10" s="14">
        <f t="shared" si="7"/>
        <v>0</v>
      </c>
    </row>
    <row r="11" spans="1:63" ht="13.5" x14ac:dyDescent="0.25">
      <c r="A11" s="8" t="s">
        <v>58</v>
      </c>
      <c r="B11" s="12">
        <f t="shared" si="0"/>
        <v>0</v>
      </c>
      <c r="C11" s="12">
        <f t="shared" si="1"/>
        <v>0</v>
      </c>
      <c r="D11" s="12"/>
      <c r="E11" s="12">
        <f>('Commodity flow native units'!E11*27.7)/1000</f>
        <v>0</v>
      </c>
      <c r="F11" s="12"/>
      <c r="G11" s="12"/>
      <c r="H11" s="12"/>
      <c r="I11" s="12"/>
      <c r="J11" s="12"/>
      <c r="K11" s="12"/>
      <c r="L11" s="12"/>
      <c r="M11" s="12"/>
      <c r="N11" s="12"/>
      <c r="O11" s="12"/>
      <c r="P11" s="12"/>
      <c r="Q11" s="12"/>
      <c r="R11" s="12"/>
      <c r="S11" s="12"/>
      <c r="T11" s="12"/>
      <c r="U11" s="12"/>
      <c r="V11" s="12"/>
      <c r="W11" s="12"/>
      <c r="X11" s="12">
        <f t="shared" si="3"/>
        <v>308603.5625</v>
      </c>
      <c r="Y11" s="12"/>
      <c r="Z11" s="12"/>
      <c r="AA11" s="12"/>
      <c r="AB11" s="12"/>
      <c r="AC11" s="12">
        <v>308603.5625</v>
      </c>
      <c r="AD11" s="12"/>
      <c r="AE11" s="12"/>
      <c r="AF11" s="12"/>
      <c r="AG11" s="12"/>
      <c r="AH11" s="12"/>
      <c r="AI11" s="12"/>
      <c r="AJ11" s="12"/>
      <c r="AK11" s="12"/>
      <c r="AL11" s="12"/>
      <c r="AM11" s="12"/>
      <c r="AN11" s="12"/>
      <c r="AO11" s="12"/>
      <c r="AP11" s="129"/>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279349.3084753906</v>
      </c>
      <c r="C12" s="12">
        <f>H12+I12</f>
        <v>0</v>
      </c>
      <c r="D12" s="12">
        <f>(D10-(D11+D13+D31+D43)-D44)</f>
        <v>4.8828125E-3</v>
      </c>
      <c r="E12" s="12">
        <f>('Commodity flow native units'!E12*27.7)/1000</f>
        <v>12283.038699999999</v>
      </c>
      <c r="F12" s="12">
        <f>(F10-(F11+F13+F31+F43)-F44)</f>
        <v>267066.26489257813</v>
      </c>
      <c r="G12" s="12">
        <f t="shared" ref="G12:M12" si="8">(G10-(G11+G13+G31+G43)-G44)</f>
        <v>0</v>
      </c>
      <c r="H12" s="12">
        <f t="shared" si="8"/>
        <v>0</v>
      </c>
      <c r="I12" s="12">
        <f t="shared" si="8"/>
        <v>0</v>
      </c>
      <c r="J12" s="12">
        <f t="shared" si="8"/>
        <v>0</v>
      </c>
      <c r="K12" s="12">
        <f t="shared" si="8"/>
        <v>0</v>
      </c>
      <c r="L12" s="12">
        <f t="shared" si="8"/>
        <v>0</v>
      </c>
      <c r="M12" s="12">
        <f t="shared" si="8"/>
        <v>0</v>
      </c>
      <c r="N12" s="12">
        <f>(N10-(N11+N13+N31+N43)-N44)</f>
        <v>0</v>
      </c>
      <c r="O12" s="12">
        <v>0</v>
      </c>
      <c r="P12" s="12">
        <v>0</v>
      </c>
      <c r="Q12" s="12">
        <f t="shared" ref="Q12:V12" si="9">(Q10-(Q11+Q13+Q31+Q43)-Q44)</f>
        <v>0</v>
      </c>
      <c r="R12" s="12">
        <f t="shared" si="9"/>
        <v>-1.0000000009313226E-2</v>
      </c>
      <c r="S12" s="12">
        <f t="shared" si="9"/>
        <v>-1.0000000009313226E-2</v>
      </c>
      <c r="T12" s="12">
        <f t="shared" si="9"/>
        <v>0</v>
      </c>
      <c r="U12" s="12">
        <f t="shared" si="9"/>
        <v>0</v>
      </c>
      <c r="V12" s="12">
        <f t="shared" si="9"/>
        <v>0</v>
      </c>
      <c r="W12" s="12">
        <f>(W10-(W11+W13+W31+W43)-W44)</f>
        <v>-11.848489761352539</v>
      </c>
      <c r="X12" s="12">
        <f t="shared" si="3"/>
        <v>5.56640625E-2</v>
      </c>
      <c r="Y12" s="12">
        <f t="shared" ref="Y12:BF12" si="10">(Y10-(Y11+Y13+Y31+Y43)-Y44)</f>
        <v>5.56640625E-2</v>
      </c>
      <c r="Z12" s="12">
        <f>(Z10-(Z11+Z13+Z31+Z43)-Z44)</f>
        <v>0</v>
      </c>
      <c r="AA12" s="12">
        <f t="shared" si="10"/>
        <v>0</v>
      </c>
      <c r="AB12" s="12">
        <f t="shared" si="10"/>
        <v>0</v>
      </c>
      <c r="AC12" s="12">
        <f>(AC10-(AC11+AC13+AC31+AC43)-AC44)</f>
        <v>0</v>
      </c>
      <c r="AD12" s="12">
        <f t="shared" si="10"/>
        <v>-1.6972420271486044E-2</v>
      </c>
      <c r="AE12" s="12">
        <f t="shared" si="10"/>
        <v>0</v>
      </c>
      <c r="AF12" s="12">
        <f t="shared" si="10"/>
        <v>7.62939453125E-6</v>
      </c>
      <c r="AG12" s="12">
        <f>(AG10-(AG11+AG13+AG31+AG43)-AG44)</f>
        <v>5.45501708984375E-4</v>
      </c>
      <c r="AH12" s="12">
        <f>(AH10-(AH11+AH13+AH31+AH43)-AH44)</f>
        <v>3.814697265625E-5</v>
      </c>
      <c r="AI12" s="12">
        <f t="shared" si="10"/>
        <v>0</v>
      </c>
      <c r="AJ12" s="12">
        <f t="shared" si="10"/>
        <v>-1.0009765625E-2</v>
      </c>
      <c r="AK12" s="129">
        <f t="shared" si="10"/>
        <v>-8.6629390716552734E-4</v>
      </c>
      <c r="AL12" s="129">
        <f t="shared" si="10"/>
        <v>4.39453125E-3</v>
      </c>
      <c r="AM12" s="129">
        <f t="shared" si="10"/>
        <v>2.9754638671875E-3</v>
      </c>
      <c r="AN12" s="129">
        <f t="shared" si="10"/>
        <v>0</v>
      </c>
      <c r="AO12" s="129">
        <f t="shared" si="10"/>
        <v>6.008148193359375E-5</v>
      </c>
      <c r="AP12" s="129">
        <f t="shared" si="10"/>
        <v>0</v>
      </c>
      <c r="AQ12" s="129">
        <f t="shared" si="10"/>
        <v>8.6688995361328125E-4</v>
      </c>
      <c r="AR12" s="12">
        <f t="shared" si="10"/>
        <v>-4.8398971557617188E-5</v>
      </c>
      <c r="AS12" s="12">
        <f t="shared" si="10"/>
        <v>0</v>
      </c>
      <c r="AT12" s="12">
        <f t="shared" si="10"/>
        <v>0</v>
      </c>
      <c r="AU12" s="12">
        <f t="shared" si="10"/>
        <v>0</v>
      </c>
      <c r="AV12" s="12">
        <f t="shared" si="10"/>
        <v>0</v>
      </c>
      <c r="AW12" s="12">
        <f>(AW10-(AW11+AW13+AW31+AW43)-AW44)</f>
        <v>0</v>
      </c>
      <c r="AX12" s="12">
        <f t="shared" si="10"/>
        <v>0</v>
      </c>
      <c r="AY12" s="12">
        <f t="shared" si="10"/>
        <v>0</v>
      </c>
      <c r="AZ12" s="12">
        <f t="shared" si="10"/>
        <v>0</v>
      </c>
      <c r="BA12" s="12">
        <f t="shared" si="10"/>
        <v>0</v>
      </c>
      <c r="BB12" s="12">
        <f t="shared" si="10"/>
        <v>0</v>
      </c>
      <c r="BC12" s="12">
        <f t="shared" si="10"/>
        <v>0</v>
      </c>
      <c r="BD12" s="12">
        <f t="shared" si="10"/>
        <v>0</v>
      </c>
      <c r="BE12" s="12">
        <f>(BE10-(BE11+BE13+BE31+BE43)-BE44)</f>
        <v>14095.110244750977</v>
      </c>
      <c r="BF12" s="12">
        <f t="shared" si="10"/>
        <v>0</v>
      </c>
    </row>
    <row r="13" spans="1:63" s="2" customFormat="1" ht="13.5" x14ac:dyDescent="0.25">
      <c r="A13" s="13" t="s">
        <v>60</v>
      </c>
      <c r="B13" s="12">
        <f t="shared" si="0"/>
        <v>3290779.384765625</v>
      </c>
      <c r="C13" s="14">
        <f>H13+I13</f>
        <v>0</v>
      </c>
      <c r="D13" s="14">
        <f>SUM(D14:D30)</f>
        <v>68387.421875</v>
      </c>
      <c r="E13" s="12">
        <f>('Commodity flow native units'!E13*27.7)/1000</f>
        <v>0</v>
      </c>
      <c r="F13" s="14">
        <f t="shared" ref="F13:K13" si="11">SUM(F14:F30)</f>
        <v>3222391.962890625</v>
      </c>
      <c r="G13" s="14">
        <f t="shared" si="11"/>
        <v>0</v>
      </c>
      <c r="H13" s="14">
        <f t="shared" si="11"/>
        <v>0</v>
      </c>
      <c r="I13" s="14">
        <f t="shared" si="11"/>
        <v>0</v>
      </c>
      <c r="J13" s="14">
        <f t="shared" si="11"/>
        <v>0</v>
      </c>
      <c r="K13" s="14">
        <f t="shared" si="11"/>
        <v>59673.599999999999</v>
      </c>
      <c r="L13" s="14">
        <f>SUM(L14:L30)</f>
        <v>0</v>
      </c>
      <c r="M13" s="14">
        <f>SUM(M14:M30)</f>
        <v>0</v>
      </c>
      <c r="N13" s="14">
        <f>SUM(N14:N30)</f>
        <v>0</v>
      </c>
      <c r="O13" s="14">
        <f>SUM(O14:O30)</f>
        <v>0</v>
      </c>
      <c r="P13" s="14">
        <f>SUM(P14:P30)</f>
        <v>0</v>
      </c>
      <c r="Q13" s="14">
        <f t="shared" ref="Q13:AU13" si="12">SUM(Q14:Q30)</f>
        <v>0</v>
      </c>
      <c r="R13" s="14">
        <f>SUM(R14:R30)</f>
        <v>219111</v>
      </c>
      <c r="S13" s="14">
        <f t="shared" si="12"/>
        <v>219111</v>
      </c>
      <c r="T13" s="14">
        <f t="shared" si="12"/>
        <v>0</v>
      </c>
      <c r="U13" s="14">
        <f t="shared" si="12"/>
        <v>0</v>
      </c>
      <c r="V13" s="14">
        <f t="shared" si="12"/>
        <v>0</v>
      </c>
      <c r="W13" s="14">
        <f>SUM(W14:W30)</f>
        <v>67728.0078125</v>
      </c>
      <c r="X13" s="14">
        <f>SUM(Y13:AC13)</f>
        <v>948621.16015625</v>
      </c>
      <c r="Y13" s="14">
        <f t="shared" si="12"/>
        <v>896841.1875</v>
      </c>
      <c r="Z13" s="14">
        <f>SUM(Z14:Z30)</f>
        <v>51779.97265625</v>
      </c>
      <c r="AA13" s="14">
        <f t="shared" si="12"/>
        <v>0</v>
      </c>
      <c r="AB13" s="14">
        <f t="shared" si="12"/>
        <v>0</v>
      </c>
      <c r="AC13" s="14">
        <f>SUM(AC14:AC30)</f>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30">
        <v>0</v>
      </c>
      <c r="AQ13" s="14">
        <f t="shared" si="12"/>
        <v>0</v>
      </c>
      <c r="AR13" s="14">
        <f t="shared" si="12"/>
        <v>0</v>
      </c>
      <c r="AS13" s="14">
        <f t="shared" si="12"/>
        <v>0</v>
      </c>
      <c r="AT13" s="14">
        <f t="shared" si="12"/>
        <v>0</v>
      </c>
      <c r="AU13" s="14">
        <f t="shared" si="12"/>
        <v>0</v>
      </c>
      <c r="AV13" s="14">
        <f>SUM(AV14:AV30)</f>
        <v>0</v>
      </c>
      <c r="AW13" s="14">
        <f>SUM(AW14:AW30)</f>
        <v>0</v>
      </c>
      <c r="AX13" s="14">
        <f t="shared" ref="AX13:BF13" si="13">SUM(AX14:AX30)</f>
        <v>0</v>
      </c>
      <c r="AY13" s="14">
        <f t="shared" si="13"/>
        <v>0</v>
      </c>
      <c r="AZ13" s="14">
        <f t="shared" si="13"/>
        <v>0</v>
      </c>
      <c r="BA13" s="14">
        <f t="shared" si="13"/>
        <v>0</v>
      </c>
      <c r="BB13" s="14">
        <f t="shared" si="13"/>
        <v>0</v>
      </c>
      <c r="BC13" s="14">
        <f t="shared" si="13"/>
        <v>0</v>
      </c>
      <c r="BD13" s="14">
        <f t="shared" si="13"/>
        <v>0</v>
      </c>
      <c r="BE13" s="14">
        <f>SUM(BE14:BE30)</f>
        <v>0</v>
      </c>
      <c r="BF13" s="14">
        <f t="shared" si="13"/>
        <v>0</v>
      </c>
    </row>
    <row r="14" spans="1:63" ht="13.5" x14ac:dyDescent="0.25">
      <c r="A14" s="22" t="s">
        <v>167</v>
      </c>
      <c r="B14" s="12">
        <f t="shared" si="0"/>
        <v>2332914.25</v>
      </c>
      <c r="C14" s="12">
        <f t="shared" si="1"/>
        <v>0</v>
      </c>
      <c r="D14" s="12"/>
      <c r="E14" s="12">
        <f>('Commodity flow native units'!E14*27.7)/1000</f>
        <v>0</v>
      </c>
      <c r="F14" s="12">
        <v>2332914.25</v>
      </c>
      <c r="G14" s="12"/>
      <c r="H14" s="12"/>
      <c r="I14" s="12"/>
      <c r="J14" s="12"/>
      <c r="K14" s="12"/>
      <c r="L14" s="12"/>
      <c r="M14" s="12"/>
      <c r="N14" s="12"/>
      <c r="O14" s="12"/>
      <c r="P14" s="12"/>
      <c r="Q14" s="12"/>
      <c r="R14" s="12">
        <f t="shared" ref="R14:R29" si="14">SUM(S14:V14)</f>
        <v>0</v>
      </c>
      <c r="S14" s="12"/>
      <c r="T14" s="12"/>
      <c r="U14" s="12"/>
      <c r="V14" s="12"/>
      <c r="W14" s="12"/>
      <c r="X14" s="12">
        <f t="shared" ref="X14:X30" si="15">SUM(Y14:AC14)</f>
        <v>0</v>
      </c>
      <c r="Y14" s="12"/>
      <c r="Z14" s="12"/>
      <c r="AA14" s="12"/>
      <c r="AB14" s="12"/>
      <c r="AC14" s="12"/>
      <c r="AD14" s="12"/>
      <c r="AE14" s="12"/>
      <c r="AF14" s="12"/>
      <c r="AG14" s="12"/>
      <c r="AH14" s="12"/>
      <c r="AI14" s="12"/>
      <c r="AJ14" s="12"/>
      <c r="AK14" s="12"/>
      <c r="AL14" s="12"/>
      <c r="AM14" s="12"/>
      <c r="AN14" s="12"/>
      <c r="AO14" s="12"/>
      <c r="AP14" s="129"/>
      <c r="AQ14" s="12"/>
      <c r="AR14" s="12"/>
      <c r="AS14" s="12"/>
      <c r="AT14" s="12"/>
      <c r="AU14" s="12"/>
      <c r="AV14" s="12"/>
      <c r="AW14" s="12"/>
      <c r="AX14" s="12"/>
      <c r="AY14" s="12"/>
      <c r="AZ14" s="12"/>
      <c r="BA14" s="12"/>
      <c r="BB14" s="12"/>
      <c r="BC14" s="12"/>
      <c r="BD14" s="12"/>
      <c r="BE14" s="12"/>
      <c r="BF14" s="12"/>
    </row>
    <row r="15" spans="1:63" ht="13.5" x14ac:dyDescent="0.25">
      <c r="A15" s="8" t="s">
        <v>61</v>
      </c>
      <c r="B15" s="12">
        <f t="shared" si="0"/>
        <v>9163.962890625</v>
      </c>
      <c r="C15" s="12">
        <f t="shared" si="1"/>
        <v>0</v>
      </c>
      <c r="D15" s="12"/>
      <c r="E15" s="12">
        <f>('Commodity flow native units'!E15*27.7)/1000</f>
        <v>0</v>
      </c>
      <c r="F15" s="12">
        <v>9163.962890625</v>
      </c>
      <c r="G15" s="12"/>
      <c r="H15" s="12"/>
      <c r="I15" s="12"/>
      <c r="J15" s="12"/>
      <c r="K15" s="12"/>
      <c r="L15" s="12"/>
      <c r="M15" s="12"/>
      <c r="N15" s="12"/>
      <c r="O15" s="12"/>
      <c r="P15" s="12"/>
      <c r="Q15" s="12"/>
      <c r="R15" s="12">
        <v>4162</v>
      </c>
      <c r="S15" s="12">
        <v>4162</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9"/>
      <c r="AQ15" s="12"/>
      <c r="AR15" s="12"/>
      <c r="AS15" s="12"/>
      <c r="AT15" s="12"/>
      <c r="AU15" s="12"/>
      <c r="AV15" s="12"/>
      <c r="AW15" s="12"/>
      <c r="AX15" s="12"/>
      <c r="AY15" s="12"/>
      <c r="AZ15" s="12"/>
      <c r="BA15" s="12"/>
      <c r="BB15" s="12"/>
      <c r="BC15" s="12"/>
      <c r="BD15" s="12"/>
      <c r="BE15" s="12"/>
      <c r="BF15" s="12"/>
    </row>
    <row r="16" spans="1:63" ht="13.5" x14ac:dyDescent="0.25">
      <c r="A16" s="8" t="s">
        <v>168</v>
      </c>
      <c r="B16" s="12">
        <f t="shared" si="0"/>
        <v>0</v>
      </c>
      <c r="C16" s="12">
        <f t="shared" si="1"/>
        <v>0</v>
      </c>
      <c r="D16" s="12"/>
      <c r="E16" s="12">
        <f>('Commodity flow native units'!E16*27.7)/1000</f>
        <v>0</v>
      </c>
      <c r="F16" s="12"/>
      <c r="G16" s="12"/>
      <c r="H16" s="12"/>
      <c r="I16" s="12"/>
      <c r="J16" s="12"/>
      <c r="K16" s="12"/>
      <c r="L16" s="12"/>
      <c r="M16" s="12"/>
      <c r="N16" s="12"/>
      <c r="O16" s="12"/>
      <c r="P16" s="12"/>
      <c r="Q16" s="12"/>
      <c r="R16" s="12">
        <f t="shared" si="14"/>
        <v>0</v>
      </c>
      <c r="S16" s="12"/>
      <c r="T16" s="12"/>
      <c r="U16" s="12"/>
      <c r="V16" s="12"/>
      <c r="W16" s="12"/>
      <c r="X16" s="12">
        <f t="shared" si="15"/>
        <v>0</v>
      </c>
      <c r="Y16" s="12"/>
      <c r="Z16" s="12"/>
      <c r="AA16" s="12"/>
      <c r="AB16" s="12"/>
      <c r="AC16" s="12"/>
      <c r="AD16" s="12"/>
      <c r="AE16" s="12"/>
      <c r="AF16" s="12"/>
      <c r="AG16" s="12"/>
      <c r="AH16" s="12"/>
      <c r="AI16" s="12"/>
      <c r="AJ16" s="12"/>
      <c r="AK16" s="12"/>
      <c r="AL16" s="12"/>
      <c r="AM16" s="12"/>
      <c r="AN16" s="12"/>
      <c r="AO16" s="12"/>
      <c r="AP16" s="129"/>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f>('Commodity flow native units'!E17*27.7)/1000</f>
        <v>0</v>
      </c>
      <c r="F17" s="12"/>
      <c r="G17" s="12"/>
      <c r="H17" s="12"/>
      <c r="I17" s="12"/>
      <c r="J17" s="12"/>
      <c r="K17" s="12"/>
      <c r="L17" s="12"/>
      <c r="M17" s="12"/>
      <c r="N17" s="12"/>
      <c r="O17" s="12"/>
      <c r="P17" s="12"/>
      <c r="Q17" s="12"/>
      <c r="R17" s="12">
        <v>0</v>
      </c>
      <c r="S17" s="12"/>
      <c r="T17" s="12"/>
      <c r="U17" s="12"/>
      <c r="V17" s="12"/>
      <c r="W17" s="12"/>
      <c r="X17" s="12">
        <f t="shared" si="15"/>
        <v>0</v>
      </c>
      <c r="Y17" s="12"/>
      <c r="Z17" s="12"/>
      <c r="AA17" s="12"/>
      <c r="AB17" s="12"/>
      <c r="AC17" s="12"/>
      <c r="AD17" s="12"/>
      <c r="AE17" s="12"/>
      <c r="AF17" s="12"/>
      <c r="AG17" s="12"/>
      <c r="AH17" s="12"/>
      <c r="AI17" s="12"/>
      <c r="AJ17" s="12"/>
      <c r="AK17" s="12"/>
      <c r="AL17" s="12"/>
      <c r="AM17" s="12"/>
      <c r="AN17" s="12"/>
      <c r="AO17" s="12"/>
      <c r="AP17" s="129"/>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f>('Commodity flow native units'!E18*27.7)/1000</f>
        <v>0</v>
      </c>
      <c r="F18" s="12"/>
      <c r="G18" s="12"/>
      <c r="H18" s="12"/>
      <c r="I18" s="12"/>
      <c r="J18" s="12"/>
      <c r="K18" s="12"/>
      <c r="L18" s="12"/>
      <c r="M18" s="12"/>
      <c r="N18" s="12"/>
      <c r="O18" s="12"/>
      <c r="P18" s="12"/>
      <c r="Q18" s="12"/>
      <c r="R18" s="12">
        <f t="shared" si="14"/>
        <v>0</v>
      </c>
      <c r="S18" s="12"/>
      <c r="T18" s="12"/>
      <c r="U18" s="12"/>
      <c r="V18" s="12"/>
      <c r="W18" s="12"/>
      <c r="X18" s="12">
        <f t="shared" si="15"/>
        <v>0</v>
      </c>
      <c r="Y18" s="12"/>
      <c r="Z18" s="12"/>
      <c r="AA18" s="12"/>
      <c r="AB18" s="12"/>
      <c r="AC18" s="12"/>
      <c r="AD18" s="12"/>
      <c r="AE18" s="12"/>
      <c r="AF18" s="12"/>
      <c r="AG18" s="12"/>
      <c r="AH18" s="12"/>
      <c r="AI18" s="12"/>
      <c r="AJ18" s="12"/>
      <c r="AK18" s="12"/>
      <c r="AL18" s="12"/>
      <c r="AM18" s="12"/>
      <c r="AN18" s="12"/>
      <c r="AO18" s="12"/>
      <c r="AP18" s="129"/>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f>('Commodity flow native units'!E19*27.7)/1000</f>
        <v>0</v>
      </c>
      <c r="F19" s="12"/>
      <c r="G19" s="12"/>
      <c r="H19" s="12"/>
      <c r="I19" s="12"/>
      <c r="J19" s="12"/>
      <c r="K19" s="12"/>
      <c r="L19" s="12"/>
      <c r="M19" s="12"/>
      <c r="N19" s="12"/>
      <c r="O19" s="12"/>
      <c r="P19" s="12"/>
      <c r="Q19" s="12"/>
      <c r="R19" s="12">
        <f t="shared" si="14"/>
        <v>0</v>
      </c>
      <c r="S19" s="12"/>
      <c r="T19" s="12"/>
      <c r="U19" s="12"/>
      <c r="V19" s="12"/>
      <c r="W19" s="12"/>
      <c r="X19" s="12">
        <f t="shared" si="15"/>
        <v>0</v>
      </c>
      <c r="Y19" s="12"/>
      <c r="Z19" s="12"/>
      <c r="AA19" s="12"/>
      <c r="AB19" s="12"/>
      <c r="AC19" s="12"/>
      <c r="AD19" s="12"/>
      <c r="AE19" s="12"/>
      <c r="AF19" s="12"/>
      <c r="AG19" s="12"/>
      <c r="AH19" s="12"/>
      <c r="AI19" s="12"/>
      <c r="AJ19" s="12"/>
      <c r="AK19" s="12"/>
      <c r="AL19" s="12"/>
      <c r="AM19" s="12"/>
      <c r="AN19" s="12"/>
      <c r="AO19" s="12"/>
      <c r="AP19" s="129"/>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f>('Commodity flow native units'!E20*27.7)/1000</f>
        <v>0</v>
      </c>
      <c r="F20" s="12"/>
      <c r="G20" s="12"/>
      <c r="H20" s="12"/>
      <c r="I20" s="12"/>
      <c r="J20" s="12"/>
      <c r="K20" s="12"/>
      <c r="L20" s="12"/>
      <c r="M20" s="12"/>
      <c r="N20" s="12"/>
      <c r="O20" s="12"/>
      <c r="P20" s="12"/>
      <c r="Q20" s="12"/>
      <c r="R20" s="12">
        <f t="shared" si="14"/>
        <v>0</v>
      </c>
      <c r="S20" s="12"/>
      <c r="T20" s="12"/>
      <c r="U20" s="12"/>
      <c r="V20" s="12"/>
      <c r="W20" s="12"/>
      <c r="X20" s="12">
        <f t="shared" si="15"/>
        <v>0</v>
      </c>
      <c r="Y20" s="12"/>
      <c r="Z20" s="12"/>
      <c r="AA20" s="12"/>
      <c r="AB20" s="12"/>
      <c r="AC20" s="12"/>
      <c r="AD20" s="12"/>
      <c r="AE20" s="12"/>
      <c r="AF20" s="12"/>
      <c r="AG20" s="12"/>
      <c r="AH20" s="12"/>
      <c r="AI20" s="12"/>
      <c r="AJ20" s="12"/>
      <c r="AK20" s="12"/>
      <c r="AL20" s="12"/>
      <c r="AM20" s="12"/>
      <c r="AN20" s="12"/>
      <c r="AO20" s="12"/>
      <c r="AP20" s="129"/>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 t="shared" si="1"/>
        <v>0</v>
      </c>
      <c r="D21" s="12"/>
      <c r="E21" s="12">
        <f>('Commodity flow native units'!E21*27.7)/1000</f>
        <v>0</v>
      </c>
      <c r="F21" s="12"/>
      <c r="G21" s="12"/>
      <c r="H21" s="12"/>
      <c r="I21" s="12"/>
      <c r="J21" s="12"/>
      <c r="K21" s="12"/>
      <c r="L21" s="12"/>
      <c r="M21" s="12"/>
      <c r="N21" s="12"/>
      <c r="O21" s="12"/>
      <c r="P21" s="12"/>
      <c r="Q21" s="12"/>
      <c r="R21" s="12">
        <f t="shared" si="14"/>
        <v>0</v>
      </c>
      <c r="S21" s="12"/>
      <c r="T21" s="12"/>
      <c r="U21" s="12"/>
      <c r="V21" s="12"/>
      <c r="W21" s="12"/>
      <c r="X21" s="12">
        <f t="shared" si="15"/>
        <v>0</v>
      </c>
      <c r="Y21" s="12"/>
      <c r="Z21" s="12"/>
      <c r="AA21" s="12"/>
      <c r="AB21" s="12"/>
      <c r="AC21" s="12"/>
      <c r="AD21" s="12"/>
      <c r="AE21" s="12"/>
      <c r="AF21" s="12"/>
      <c r="AG21" s="12"/>
      <c r="AH21" s="12"/>
      <c r="AI21" s="12"/>
      <c r="AJ21" s="12"/>
      <c r="AK21" s="12"/>
      <c r="AL21" s="12"/>
      <c r="AM21" s="12"/>
      <c r="AN21" s="12"/>
      <c r="AO21" s="12"/>
      <c r="AP21" s="129"/>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f>('Commodity flow native units'!E22*27.7)/1000</f>
        <v>0</v>
      </c>
      <c r="F22" s="12"/>
      <c r="G22" s="12"/>
      <c r="H22" s="12"/>
      <c r="I22" s="12"/>
      <c r="J22" s="12"/>
      <c r="K22" s="12"/>
      <c r="L22" s="12"/>
      <c r="M22" s="12"/>
      <c r="N22" s="12"/>
      <c r="O22" s="12"/>
      <c r="P22" s="12"/>
      <c r="Q22" s="12"/>
      <c r="R22" s="12">
        <f t="shared" si="14"/>
        <v>0</v>
      </c>
      <c r="S22" s="12"/>
      <c r="T22" s="12"/>
      <c r="U22" s="12"/>
      <c r="V22" s="12"/>
      <c r="W22" s="12"/>
      <c r="X22" s="12">
        <f t="shared" si="15"/>
        <v>0</v>
      </c>
      <c r="Y22" s="12"/>
      <c r="Z22" s="12"/>
      <c r="AA22" s="12"/>
      <c r="AB22" s="12"/>
      <c r="AC22" s="12"/>
      <c r="AD22" s="12"/>
      <c r="AE22" s="12"/>
      <c r="AF22" s="12"/>
      <c r="AG22" s="12"/>
      <c r="AH22" s="12"/>
      <c r="AI22" s="12"/>
      <c r="AJ22" s="12"/>
      <c r="AK22" s="12"/>
      <c r="AL22" s="12"/>
      <c r="AM22" s="12"/>
      <c r="AN22" s="12"/>
      <c r="AO22" s="12"/>
      <c r="AP22" s="129"/>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68387.421875</v>
      </c>
      <c r="C23" s="12">
        <f t="shared" si="1"/>
        <v>0</v>
      </c>
      <c r="D23" s="12">
        <v>68387.421875</v>
      </c>
      <c r="E23" s="12">
        <f>('Commodity flow native units'!E23*27.7)/1000</f>
        <v>0</v>
      </c>
      <c r="F23" s="12"/>
      <c r="G23" s="12"/>
      <c r="H23" s="12"/>
      <c r="I23" s="12"/>
      <c r="J23" s="12"/>
      <c r="K23" s="12"/>
      <c r="L23" s="12"/>
      <c r="M23" s="12"/>
      <c r="N23" s="12"/>
      <c r="O23" s="12"/>
      <c r="P23" s="12"/>
      <c r="Q23" s="12"/>
      <c r="R23" s="12">
        <f t="shared" si="14"/>
        <v>0</v>
      </c>
      <c r="S23" s="12"/>
      <c r="T23" s="12"/>
      <c r="U23" s="12"/>
      <c r="V23" s="12"/>
      <c r="W23" s="12"/>
      <c r="X23" s="12">
        <f t="shared" si="15"/>
        <v>0</v>
      </c>
      <c r="Y23" s="12"/>
      <c r="Z23" s="12"/>
      <c r="AA23" s="12"/>
      <c r="AB23" s="12"/>
      <c r="AC23" s="12"/>
      <c r="AD23" s="12"/>
      <c r="AE23" s="12"/>
      <c r="AF23" s="12"/>
      <c r="AG23" s="12"/>
      <c r="AH23" s="12"/>
      <c r="AI23" s="12"/>
      <c r="AJ23" s="12"/>
      <c r="AK23" s="12"/>
      <c r="AL23" s="12"/>
      <c r="AM23" s="12"/>
      <c r="AN23" s="12"/>
      <c r="AO23" s="12"/>
      <c r="AP23" s="129"/>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f>('Commodity flow native units'!E24*27.7)/1000</f>
        <v>0</v>
      </c>
      <c r="F24" s="12"/>
      <c r="G24" s="12"/>
      <c r="H24" s="12"/>
      <c r="I24" s="12"/>
      <c r="J24" s="12"/>
      <c r="K24" s="12"/>
      <c r="L24" s="12"/>
      <c r="M24" s="12"/>
      <c r="N24" s="12"/>
      <c r="O24" s="12"/>
      <c r="P24" s="12"/>
      <c r="Q24" s="12"/>
      <c r="R24" s="12">
        <f t="shared" si="14"/>
        <v>0</v>
      </c>
      <c r="S24" s="12"/>
      <c r="T24" s="12"/>
      <c r="U24" s="12"/>
      <c r="V24" s="12"/>
      <c r="W24" s="12"/>
      <c r="X24" s="12">
        <f t="shared" si="15"/>
        <v>0</v>
      </c>
      <c r="Y24" s="12"/>
      <c r="Z24" s="12"/>
      <c r="AA24" s="12"/>
      <c r="AB24" s="12"/>
      <c r="AC24" s="12"/>
      <c r="AD24" s="12"/>
      <c r="AE24" s="12"/>
      <c r="AF24" s="12"/>
      <c r="AG24" s="12"/>
      <c r="AH24" s="12"/>
      <c r="AI24" s="12"/>
      <c r="AJ24" s="12"/>
      <c r="AK24" s="12"/>
      <c r="AL24" s="12"/>
      <c r="AM24" s="12"/>
      <c r="AN24" s="12"/>
      <c r="AO24" s="12"/>
      <c r="AP24" s="129"/>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f>('Commodity flow native units'!E25*27.7)/1000</f>
        <v>0</v>
      </c>
      <c r="F25" s="12"/>
      <c r="G25" s="12"/>
      <c r="H25" s="12"/>
      <c r="I25" s="12"/>
      <c r="J25" s="12"/>
      <c r="K25" s="12">
        <v>59673.599999999999</v>
      </c>
      <c r="L25" s="12"/>
      <c r="M25" s="12"/>
      <c r="N25" s="12"/>
      <c r="O25" s="12"/>
      <c r="P25" s="12"/>
      <c r="Q25" s="12"/>
      <c r="R25" s="12">
        <f t="shared" si="14"/>
        <v>0</v>
      </c>
      <c r="S25" s="12"/>
      <c r="T25" s="12"/>
      <c r="U25" s="12"/>
      <c r="V25" s="12"/>
      <c r="W25" s="12"/>
      <c r="X25" s="12">
        <f t="shared" si="15"/>
        <v>0</v>
      </c>
      <c r="Y25" s="12"/>
      <c r="Z25" s="12"/>
      <c r="AA25" s="12"/>
      <c r="AB25" s="12"/>
      <c r="AC25" s="12"/>
      <c r="AD25" s="12"/>
      <c r="AE25" s="12"/>
      <c r="AF25" s="12"/>
      <c r="AG25" s="12"/>
      <c r="AH25" s="12"/>
      <c r="AI25" s="12"/>
      <c r="AJ25" s="12"/>
      <c r="AK25" s="12"/>
      <c r="AL25" s="12"/>
      <c r="AM25" s="12"/>
      <c r="AN25" s="12"/>
      <c r="AO25" s="12"/>
      <c r="AP25" s="129"/>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f>('Commodity flow native units'!E26*27.7)/1000</f>
        <v>0</v>
      </c>
      <c r="F26" s="12"/>
      <c r="G26" s="12"/>
      <c r="H26" s="12"/>
      <c r="I26" s="12"/>
      <c r="J26" s="12"/>
      <c r="K26" s="12"/>
      <c r="L26" s="12"/>
      <c r="M26" s="12"/>
      <c r="N26" s="12"/>
      <c r="O26" s="12"/>
      <c r="P26" s="12"/>
      <c r="Q26" s="12"/>
      <c r="R26" s="12">
        <f t="shared" si="14"/>
        <v>0</v>
      </c>
      <c r="S26" s="12"/>
      <c r="T26" s="12"/>
      <c r="U26" s="12"/>
      <c r="V26" s="12"/>
      <c r="W26" s="12"/>
      <c r="X26" s="12">
        <f t="shared" si="15"/>
        <v>0</v>
      </c>
      <c r="Y26" s="12"/>
      <c r="Z26" s="12"/>
      <c r="AA26" s="12"/>
      <c r="AB26" s="12"/>
      <c r="AC26" s="12"/>
      <c r="AD26" s="12"/>
      <c r="AE26" s="12"/>
      <c r="AF26" s="12"/>
      <c r="AG26" s="12"/>
      <c r="AH26" s="12"/>
      <c r="AI26" s="12"/>
      <c r="AJ26" s="12"/>
      <c r="AK26" s="12"/>
      <c r="AL26" s="12"/>
      <c r="AM26" s="12"/>
      <c r="AN26" s="12"/>
      <c r="AO26" s="12"/>
      <c r="AP26" s="129"/>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f>('Commodity flow native units'!E27*27.7)/1000</f>
        <v>0</v>
      </c>
      <c r="F27" s="12"/>
      <c r="G27" s="12"/>
      <c r="H27" s="12"/>
      <c r="I27" s="12"/>
      <c r="J27" s="12"/>
      <c r="K27" s="12"/>
      <c r="L27" s="12"/>
      <c r="M27" s="12"/>
      <c r="N27" s="12"/>
      <c r="O27" s="12"/>
      <c r="P27" s="12"/>
      <c r="Q27" s="12"/>
      <c r="R27" s="12">
        <f t="shared" si="14"/>
        <v>0</v>
      </c>
      <c r="S27" s="12"/>
      <c r="T27" s="12"/>
      <c r="U27" s="12"/>
      <c r="V27" s="12"/>
      <c r="W27" s="12"/>
      <c r="X27" s="12">
        <f t="shared" si="15"/>
        <v>0</v>
      </c>
      <c r="Y27" s="12"/>
      <c r="Z27" s="12"/>
      <c r="AA27" s="12"/>
      <c r="AB27" s="12"/>
      <c r="AC27" s="12"/>
      <c r="AD27" s="12"/>
      <c r="AE27" s="12"/>
      <c r="AF27" s="12"/>
      <c r="AG27" s="12"/>
      <c r="AH27" s="12"/>
      <c r="AI27" s="12"/>
      <c r="AJ27" s="12"/>
      <c r="AK27" s="12"/>
      <c r="AL27" s="12"/>
      <c r="AM27" s="12"/>
      <c r="AN27" s="12"/>
      <c r="AO27" s="12"/>
      <c r="AP27" s="129"/>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f>('Commodity flow native units'!E28*27.7)/1000</f>
        <v>0</v>
      </c>
      <c r="F28" s="12"/>
      <c r="G28" s="12"/>
      <c r="H28" s="12"/>
      <c r="I28" s="12"/>
      <c r="J28" s="12"/>
      <c r="K28" s="12"/>
      <c r="L28" s="12"/>
      <c r="M28" s="12"/>
      <c r="N28" s="12"/>
      <c r="O28" s="12"/>
      <c r="P28" s="12"/>
      <c r="Q28" s="12"/>
      <c r="R28" s="12">
        <f t="shared" si="14"/>
        <v>0</v>
      </c>
      <c r="S28" s="12"/>
      <c r="T28" s="12"/>
      <c r="U28" s="12"/>
      <c r="V28" s="12"/>
      <c r="W28" s="12"/>
      <c r="X28" s="12">
        <f>SUM(Y28:AC28)</f>
        <v>948621.16015625</v>
      </c>
      <c r="Y28" s="12">
        <v>896841.1875</v>
      </c>
      <c r="Z28" s="12">
        <v>51779.97265625</v>
      </c>
      <c r="AA28" s="12"/>
      <c r="AB28" s="12"/>
      <c r="AC28" s="12"/>
      <c r="AD28" s="12"/>
      <c r="AE28" s="12"/>
      <c r="AF28" s="12"/>
      <c r="AG28" s="12"/>
      <c r="AH28" s="12"/>
      <c r="AI28" s="12"/>
      <c r="AJ28" s="12"/>
      <c r="AK28" s="12"/>
      <c r="AL28" s="12"/>
      <c r="AM28" s="12"/>
      <c r="AN28" s="12"/>
      <c r="AO28" s="12"/>
      <c r="AP28" s="129"/>
      <c r="AQ28" s="12"/>
      <c r="AR28" s="12"/>
      <c r="AS28" s="12"/>
      <c r="AT28" s="12"/>
      <c r="AU28" s="12"/>
      <c r="AV28" s="12"/>
      <c r="AW28" s="12"/>
      <c r="AX28" s="12"/>
      <c r="AY28" s="12"/>
      <c r="AZ28" s="12"/>
      <c r="BA28" s="12"/>
      <c r="BB28" s="12"/>
      <c r="BC28" s="12"/>
      <c r="BD28" s="12"/>
      <c r="BE28" s="12"/>
      <c r="BF28" s="12"/>
    </row>
    <row r="29" spans="1:63" ht="13.5" x14ac:dyDescent="0.25">
      <c r="A29" s="8" t="s">
        <v>71</v>
      </c>
      <c r="B29" s="12">
        <f>D29+F29+E29+G29</f>
        <v>880313.75</v>
      </c>
      <c r="C29" s="12">
        <f t="shared" si="1"/>
        <v>0</v>
      </c>
      <c r="D29" s="12"/>
      <c r="E29" s="12">
        <f>('Commodity flow native units'!E29*27.7)/1000</f>
        <v>0</v>
      </c>
      <c r="F29" s="12">
        <v>880313.75</v>
      </c>
      <c r="G29" s="12"/>
      <c r="H29" s="12"/>
      <c r="I29" s="12"/>
      <c r="J29" s="12"/>
      <c r="K29" s="12"/>
      <c r="L29" s="12"/>
      <c r="M29" s="12"/>
      <c r="N29" s="12"/>
      <c r="O29" s="12"/>
      <c r="P29" s="12"/>
      <c r="Q29" s="12"/>
      <c r="R29" s="12">
        <f t="shared" si="14"/>
        <v>0</v>
      </c>
      <c r="S29" s="12"/>
      <c r="T29" s="12"/>
      <c r="U29" s="12"/>
      <c r="V29" s="12"/>
      <c r="W29" s="12"/>
      <c r="X29" s="12">
        <f>SUM(Y29:AC29)</f>
        <v>0</v>
      </c>
      <c r="Y29" s="12"/>
      <c r="Z29" s="12"/>
      <c r="AA29" s="12"/>
      <c r="AB29" s="12"/>
      <c r="AC29" s="12"/>
      <c r="AD29" s="12"/>
      <c r="AE29" s="12"/>
      <c r="AF29" s="12"/>
      <c r="AG29" s="12"/>
      <c r="AH29" s="12"/>
      <c r="AI29" s="12"/>
      <c r="AJ29" s="12"/>
      <c r="AK29" s="12"/>
      <c r="AL29" s="12"/>
      <c r="AM29" s="12"/>
      <c r="AN29" s="12"/>
      <c r="AO29" s="12"/>
      <c r="AP29" s="129"/>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f>('Commodity flow native units'!E30*27.7)/1000</f>
        <v>0</v>
      </c>
      <c r="F30" s="12"/>
      <c r="G30" s="12"/>
      <c r="H30" s="12"/>
      <c r="I30" s="12"/>
      <c r="J30" s="12"/>
      <c r="K30" s="12"/>
      <c r="L30" s="12"/>
      <c r="M30" s="12"/>
      <c r="N30" s="12"/>
      <c r="O30" s="12"/>
      <c r="P30" s="12"/>
      <c r="Q30" s="12"/>
      <c r="R30" s="12">
        <v>214949</v>
      </c>
      <c r="S30" s="12">
        <v>214949</v>
      </c>
      <c r="T30" s="12"/>
      <c r="U30" s="12"/>
      <c r="V30" s="12"/>
      <c r="W30" s="12">
        <v>67728.0078125</v>
      </c>
      <c r="X30" s="12">
        <f t="shared" si="15"/>
        <v>0</v>
      </c>
      <c r="Y30" s="12"/>
      <c r="Z30" s="12"/>
      <c r="AA30" s="12"/>
      <c r="AB30" s="12"/>
      <c r="AC30" s="12"/>
      <c r="AD30" s="12"/>
      <c r="AE30" s="12"/>
      <c r="AF30" s="12"/>
      <c r="AG30" s="12"/>
      <c r="AH30" s="12"/>
      <c r="AI30" s="12"/>
      <c r="AJ30" s="12"/>
      <c r="AK30" s="12"/>
      <c r="AL30" s="12"/>
      <c r="AM30" s="12"/>
      <c r="AN30" s="12"/>
      <c r="AO30" s="12"/>
      <c r="AP30" s="129"/>
      <c r="AQ30" s="12"/>
      <c r="AR30" s="12"/>
      <c r="AS30" s="12"/>
      <c r="AT30" s="12"/>
      <c r="AU30" s="12"/>
      <c r="AV30" s="12"/>
      <c r="AW30" s="12"/>
      <c r="AX30" s="12"/>
      <c r="AY30" s="12"/>
      <c r="AZ30" s="12"/>
      <c r="BA30" s="12"/>
      <c r="BB30" s="12"/>
      <c r="BC30" s="12"/>
      <c r="BD30" s="12"/>
      <c r="BE30" s="12"/>
      <c r="BF30" s="12"/>
    </row>
    <row r="31" spans="1:63" s="2" customFormat="1" ht="13.5" x14ac:dyDescent="0.25">
      <c r="A31" s="13" t="s">
        <v>73</v>
      </c>
      <c r="B31" s="12">
        <f t="shared" si="0"/>
        <v>0</v>
      </c>
      <c r="C31" s="14">
        <f>H31+I31</f>
        <v>0</v>
      </c>
      <c r="D31" s="14">
        <f>SUM(D32:D42)</f>
        <v>0</v>
      </c>
      <c r="E31" s="12">
        <f>('Commodity flow native units'!E31*27.7)/1000</f>
        <v>0</v>
      </c>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0</v>
      </c>
      <c r="O31" s="14">
        <v>0</v>
      </c>
      <c r="P31" s="14">
        <v>0</v>
      </c>
      <c r="Q31" s="14">
        <f t="shared" ref="Q31:BF31" si="17">SUM(Q32:Q42)</f>
        <v>0</v>
      </c>
      <c r="R31" s="14">
        <f t="shared" si="17"/>
        <v>0</v>
      </c>
      <c r="S31" s="14">
        <f t="shared" si="17"/>
        <v>0</v>
      </c>
      <c r="T31" s="14">
        <f t="shared" si="17"/>
        <v>0</v>
      </c>
      <c r="U31" s="14">
        <f t="shared" si="17"/>
        <v>0</v>
      </c>
      <c r="V31" s="14">
        <f t="shared" si="17"/>
        <v>0</v>
      </c>
      <c r="W31" s="14">
        <f t="shared" si="17"/>
        <v>17548.34375</v>
      </c>
      <c r="X31" s="14">
        <f t="shared" si="3"/>
        <v>0</v>
      </c>
      <c r="Y31" s="14">
        <f t="shared" si="17"/>
        <v>0</v>
      </c>
      <c r="Z31" s="14">
        <f t="shared" si="17"/>
        <v>0</v>
      </c>
      <c r="AA31" s="14">
        <f t="shared" si="17"/>
        <v>0</v>
      </c>
      <c r="AB31" s="14">
        <f t="shared" si="17"/>
        <v>0</v>
      </c>
      <c r="AC31" s="14">
        <f t="shared" si="17"/>
        <v>0</v>
      </c>
      <c r="AD31" s="14">
        <f t="shared" si="17"/>
        <v>4638.73095703125</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30">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f t="shared" si="17"/>
        <v>0</v>
      </c>
      <c r="AZ31" s="14">
        <f t="shared" si="17"/>
        <v>0</v>
      </c>
      <c r="BA31" s="14">
        <f t="shared" si="17"/>
        <v>0</v>
      </c>
      <c r="BB31" s="14">
        <f t="shared" si="17"/>
        <v>0</v>
      </c>
      <c r="BC31" s="14">
        <f t="shared" si="17"/>
        <v>0</v>
      </c>
      <c r="BD31" s="14">
        <f t="shared" si="17"/>
        <v>0</v>
      </c>
      <c r="BE31" s="14">
        <f>SUM(BE32:BE42)</f>
        <v>110163.5986328125</v>
      </c>
      <c r="BF31" s="14">
        <f t="shared" si="17"/>
        <v>0</v>
      </c>
      <c r="BH31" s="7"/>
      <c r="BI31" s="7"/>
      <c r="BJ31" s="7"/>
      <c r="BK31" s="7"/>
    </row>
    <row r="32" spans="1:63" ht="13.5" x14ac:dyDescent="0.25">
      <c r="A32" s="8" t="s">
        <v>74</v>
      </c>
      <c r="B32" s="12">
        <f t="shared" si="0"/>
        <v>0</v>
      </c>
      <c r="C32" s="12">
        <f t="shared" si="1"/>
        <v>0</v>
      </c>
      <c r="D32" s="12"/>
      <c r="E32" s="12">
        <f>('Commodity flow native units'!E32*27.7)/1000</f>
        <v>0</v>
      </c>
      <c r="F32" s="12"/>
      <c r="G32" s="12"/>
      <c r="H32" s="12"/>
      <c r="I32" s="12"/>
      <c r="J32" s="12"/>
      <c r="K32" s="12"/>
      <c r="L32" s="12"/>
      <c r="M32" s="12"/>
      <c r="N32" s="12"/>
      <c r="O32" s="12"/>
      <c r="P32" s="12"/>
      <c r="Q32" s="12"/>
      <c r="R32" s="12">
        <f t="shared" ref="R32:R43" si="18">SUM(S32:V32)</f>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9"/>
      <c r="AQ32" s="12"/>
      <c r="AR32" s="12"/>
      <c r="AS32" s="12"/>
      <c r="AT32" s="12"/>
      <c r="AU32" s="12"/>
      <c r="AV32" s="12"/>
      <c r="AW32" s="12"/>
      <c r="AX32" s="12"/>
      <c r="AY32" s="12"/>
      <c r="AZ32" s="12"/>
      <c r="BA32" s="12"/>
      <c r="BB32" s="12"/>
      <c r="BC32" s="12"/>
      <c r="BD32" s="12"/>
      <c r="BE32" s="12">
        <v>11548.7998046875</v>
      </c>
      <c r="BF32" s="12"/>
    </row>
    <row r="33" spans="1:65" ht="13.5" x14ac:dyDescent="0.25">
      <c r="A33" s="8" t="s">
        <v>75</v>
      </c>
      <c r="B33" s="12">
        <f t="shared" si="0"/>
        <v>0</v>
      </c>
      <c r="C33" s="12">
        <f t="shared" si="1"/>
        <v>0</v>
      </c>
      <c r="D33" s="12"/>
      <c r="E33" s="12">
        <f>('Commodity flow native units'!E33*27.7)/1000</f>
        <v>0</v>
      </c>
      <c r="F33" s="12"/>
      <c r="G33" s="12"/>
      <c r="H33" s="12"/>
      <c r="I33" s="12"/>
      <c r="J33" s="12"/>
      <c r="K33" s="12"/>
      <c r="L33" s="12"/>
      <c r="M33" s="12"/>
      <c r="N33" s="12"/>
      <c r="O33" s="12"/>
      <c r="P33" s="12"/>
      <c r="Q33" s="12"/>
      <c r="R33" s="12">
        <f t="shared" si="18"/>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9"/>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f>('Commodity flow native units'!E34*27.7)/1000</f>
        <v>0</v>
      </c>
      <c r="F34" s="12"/>
      <c r="G34" s="12"/>
      <c r="H34" s="12"/>
      <c r="I34" s="12"/>
      <c r="J34" s="12"/>
      <c r="K34" s="12"/>
      <c r="L34" s="12"/>
      <c r="M34" s="12"/>
      <c r="N34" s="12"/>
      <c r="O34" s="12"/>
      <c r="P34" s="12"/>
      <c r="Q34" s="12"/>
      <c r="R34" s="12">
        <f t="shared" si="18"/>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9"/>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f>('Commodity flow native units'!E35*27.7)/1000</f>
        <v>0</v>
      </c>
      <c r="F35" s="12"/>
      <c r="G35" s="12"/>
      <c r="H35" s="12"/>
      <c r="I35" s="12"/>
      <c r="J35" s="12"/>
      <c r="K35" s="12"/>
      <c r="L35" s="12"/>
      <c r="M35" s="12"/>
      <c r="N35" s="12"/>
      <c r="O35" s="12"/>
      <c r="P35" s="12"/>
      <c r="Q35" s="12"/>
      <c r="R35" s="12">
        <f t="shared" si="18"/>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9"/>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f>('Commodity flow native units'!E36*27.7)/1000</f>
        <v>0</v>
      </c>
      <c r="F36" s="12"/>
      <c r="G36" s="12"/>
      <c r="H36" s="12"/>
      <c r="I36" s="12"/>
      <c r="J36" s="12"/>
      <c r="K36" s="12"/>
      <c r="L36" s="12"/>
      <c r="M36" s="12"/>
      <c r="N36" s="12"/>
      <c r="O36" s="12"/>
      <c r="P36" s="12"/>
      <c r="Q36" s="12"/>
      <c r="R36" s="12">
        <f t="shared" si="18"/>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9"/>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f>('Commodity flow native units'!E37*27.7)/1000</f>
        <v>0</v>
      </c>
      <c r="F37" s="12"/>
      <c r="G37" s="12"/>
      <c r="H37" s="12"/>
      <c r="I37" s="12"/>
      <c r="J37" s="12"/>
      <c r="K37" s="12"/>
      <c r="L37" s="12"/>
      <c r="M37" s="12"/>
      <c r="N37" s="12"/>
      <c r="O37" s="12"/>
      <c r="P37" s="12"/>
      <c r="Q37" s="12"/>
      <c r="R37" s="12">
        <f t="shared" si="18"/>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9"/>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f>('Commodity flow native units'!E38*27.7)/1000</f>
        <v>0</v>
      </c>
      <c r="F38" s="12"/>
      <c r="G38" s="12"/>
      <c r="H38" s="12"/>
      <c r="I38" s="12"/>
      <c r="J38" s="12"/>
      <c r="K38" s="12"/>
      <c r="L38" s="12"/>
      <c r="M38" s="12"/>
      <c r="N38" s="12"/>
      <c r="O38" s="12"/>
      <c r="P38" s="12"/>
      <c r="Q38" s="12"/>
      <c r="R38" s="12">
        <f t="shared" si="18"/>
        <v>0</v>
      </c>
      <c r="S38" s="12"/>
      <c r="T38" s="12"/>
      <c r="U38" s="12"/>
      <c r="V38" s="12"/>
      <c r="W38" s="12"/>
      <c r="X38" s="12">
        <f t="shared" si="3"/>
        <v>0</v>
      </c>
      <c r="Y38" s="12"/>
      <c r="Z38" s="12"/>
      <c r="AA38" s="12"/>
      <c r="AB38" s="12"/>
      <c r="AC38" s="12"/>
      <c r="AD38" s="12">
        <v>4638.73095703125</v>
      </c>
      <c r="AE38" s="12"/>
      <c r="AF38" s="12"/>
      <c r="AG38" s="12"/>
      <c r="AH38" s="12"/>
      <c r="AI38" s="12"/>
      <c r="AJ38" s="12"/>
      <c r="AK38" s="12"/>
      <c r="AL38" s="12"/>
      <c r="AM38" s="12"/>
      <c r="AN38" s="12"/>
      <c r="AO38" s="12"/>
      <c r="AP38" s="129"/>
      <c r="AQ38" s="12"/>
      <c r="AR38" s="12"/>
      <c r="AS38" s="12"/>
      <c r="AT38" s="12"/>
      <c r="AU38" s="12"/>
      <c r="AV38" s="12"/>
      <c r="AW38" s="12"/>
      <c r="AX38" s="12"/>
      <c r="AY38" s="12"/>
      <c r="AZ38" s="12"/>
      <c r="BA38" s="12"/>
      <c r="BB38" s="12"/>
      <c r="BC38" s="12"/>
      <c r="BD38" s="12"/>
      <c r="BE38" s="12">
        <v>30441.599609375</v>
      </c>
      <c r="BF38" s="12"/>
    </row>
    <row r="39" spans="1:65" ht="13.5" x14ac:dyDescent="0.25">
      <c r="A39" s="22" t="s">
        <v>125</v>
      </c>
      <c r="B39" s="12">
        <f t="shared" si="0"/>
        <v>0</v>
      </c>
      <c r="C39" s="12">
        <f>H39+I39</f>
        <v>0</v>
      </c>
      <c r="D39" s="12"/>
      <c r="E39" s="12">
        <f>('Commodity flow native units'!E39*27.7)/1000</f>
        <v>0</v>
      </c>
      <c r="F39" s="12"/>
      <c r="G39" s="12"/>
      <c r="H39" s="12"/>
      <c r="I39" s="12"/>
      <c r="J39" s="12"/>
      <c r="K39" s="12"/>
      <c r="L39" s="12"/>
      <c r="M39" s="12"/>
      <c r="N39" s="12"/>
      <c r="O39" s="12"/>
      <c r="P39" s="12"/>
      <c r="Q39" s="12"/>
      <c r="R39" s="12">
        <f t="shared" si="18"/>
        <v>0</v>
      </c>
      <c r="S39" s="12"/>
      <c r="T39" s="12"/>
      <c r="U39" s="12"/>
      <c r="V39" s="12"/>
      <c r="W39" s="12">
        <v>17548.34375</v>
      </c>
      <c r="X39" s="12">
        <f t="shared" si="3"/>
        <v>0</v>
      </c>
      <c r="Y39" s="12"/>
      <c r="Z39" s="12"/>
      <c r="AA39" s="12"/>
      <c r="AB39" s="12"/>
      <c r="AC39" s="12"/>
      <c r="AD39" s="12"/>
      <c r="AE39" s="12"/>
      <c r="AF39" s="12"/>
      <c r="AG39" s="12"/>
      <c r="AH39" s="12"/>
      <c r="AI39" s="12"/>
      <c r="AJ39" s="12"/>
      <c r="AK39" s="12"/>
      <c r="AL39" s="12"/>
      <c r="AM39" s="12"/>
      <c r="AN39" s="12"/>
      <c r="AO39" s="12"/>
      <c r="AP39" s="129"/>
      <c r="AQ39" s="12"/>
      <c r="AR39" s="12"/>
      <c r="AS39" s="12"/>
      <c r="AT39" s="12"/>
      <c r="AU39" s="12"/>
      <c r="AV39" s="12"/>
      <c r="AW39" s="12"/>
      <c r="AX39" s="12"/>
      <c r="AY39" s="12"/>
      <c r="AZ39" s="12"/>
      <c r="BA39" s="12"/>
      <c r="BB39" s="12"/>
      <c r="BC39" s="12"/>
      <c r="BD39" s="12"/>
      <c r="BE39" s="12">
        <v>53780.3984375</v>
      </c>
      <c r="BF39" s="12"/>
    </row>
    <row r="40" spans="1:65" ht="13.5" x14ac:dyDescent="0.25">
      <c r="A40" s="8" t="s">
        <v>77</v>
      </c>
      <c r="B40" s="12">
        <f t="shared" si="0"/>
        <v>0</v>
      </c>
      <c r="C40" s="12">
        <f t="shared" si="1"/>
        <v>0</v>
      </c>
      <c r="D40" s="12"/>
      <c r="E40" s="12">
        <f>('Commodity flow native units'!E40*27.7)/1000</f>
        <v>0</v>
      </c>
      <c r="F40" s="12"/>
      <c r="G40" s="12"/>
      <c r="H40" s="12"/>
      <c r="I40" s="12"/>
      <c r="J40" s="12"/>
      <c r="K40" s="12"/>
      <c r="L40" s="12"/>
      <c r="M40" s="12"/>
      <c r="N40" s="12"/>
      <c r="O40" s="12"/>
      <c r="P40" s="12"/>
      <c r="Q40" s="12"/>
      <c r="R40" s="12">
        <f t="shared" si="18"/>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9"/>
      <c r="AQ40" s="12"/>
      <c r="AR40" s="12"/>
      <c r="AS40" s="12"/>
      <c r="AT40" s="12"/>
      <c r="AU40" s="12"/>
      <c r="AV40" s="12"/>
      <c r="AW40" s="12"/>
      <c r="AX40" s="12"/>
      <c r="AY40" s="12"/>
      <c r="AZ40" s="12"/>
      <c r="BA40" s="12"/>
      <c r="BB40" s="12"/>
      <c r="BC40" s="12"/>
      <c r="BD40" s="12"/>
      <c r="BE40" s="12">
        <v>14392.80078125</v>
      </c>
      <c r="BF40" s="12"/>
    </row>
    <row r="41" spans="1:65" ht="13.5" x14ac:dyDescent="0.25">
      <c r="A41" s="8" t="s">
        <v>78</v>
      </c>
      <c r="B41" s="12">
        <f t="shared" si="0"/>
        <v>0</v>
      </c>
      <c r="C41" s="12">
        <f t="shared" si="1"/>
        <v>0</v>
      </c>
      <c r="D41" s="12"/>
      <c r="E41" s="12">
        <f>('Commodity flow native units'!E41*27.7)/1000</f>
        <v>0</v>
      </c>
      <c r="F41" s="12"/>
      <c r="G41" s="12"/>
      <c r="H41" s="12"/>
      <c r="I41" s="12"/>
      <c r="J41" s="12"/>
      <c r="K41" s="12"/>
      <c r="L41" s="12"/>
      <c r="M41" s="12"/>
      <c r="N41" s="12"/>
      <c r="O41" s="12"/>
      <c r="P41" s="12"/>
      <c r="Q41" s="12"/>
      <c r="R41" s="12">
        <f t="shared" si="18"/>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9"/>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f>('Commodity flow native units'!E42*27.7)/1000</f>
        <v>0</v>
      </c>
      <c r="F42" s="12"/>
      <c r="G42" s="12"/>
      <c r="H42" s="12"/>
      <c r="I42" s="12"/>
      <c r="J42" s="12"/>
      <c r="K42" s="12"/>
      <c r="L42" s="12"/>
      <c r="M42" s="12"/>
      <c r="N42" s="12"/>
      <c r="O42" s="12"/>
      <c r="P42" s="12"/>
      <c r="Q42" s="12"/>
      <c r="R42" s="12">
        <f t="shared" si="18"/>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9"/>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f>('Commodity flow native units'!E43*27.7)/1000</f>
        <v>0</v>
      </c>
      <c r="F43" s="12"/>
      <c r="G43" s="12"/>
      <c r="H43" s="12"/>
      <c r="I43" s="12"/>
      <c r="J43" s="12"/>
      <c r="K43" s="12"/>
      <c r="L43" s="12"/>
      <c r="M43" s="12"/>
      <c r="N43" s="12"/>
      <c r="O43" s="12"/>
      <c r="P43" s="12"/>
      <c r="Q43" s="12"/>
      <c r="R43" s="12">
        <f t="shared" si="18"/>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9"/>
      <c r="AQ43" s="12"/>
      <c r="AR43" s="12"/>
      <c r="AS43" s="12"/>
      <c r="AT43" s="12"/>
      <c r="AU43" s="12"/>
      <c r="AV43" s="12"/>
      <c r="AW43" s="12"/>
      <c r="AX43" s="12"/>
      <c r="AY43" s="12"/>
      <c r="AZ43" s="12"/>
      <c r="BA43" s="12"/>
      <c r="BB43" s="12"/>
      <c r="BC43" s="12"/>
      <c r="BD43" s="12"/>
      <c r="BE43" s="12">
        <v>79192.796875</v>
      </c>
      <c r="BF43" s="12"/>
    </row>
    <row r="44" spans="1:65" s="2" customFormat="1" ht="15.75" x14ac:dyDescent="0.25">
      <c r="A44" s="13" t="s">
        <v>80</v>
      </c>
      <c r="B44" s="12">
        <f t="shared" si="0"/>
        <v>511113.02875898435</v>
      </c>
      <c r="C44" s="14">
        <f t="shared" si="1"/>
        <v>0</v>
      </c>
      <c r="D44" s="14">
        <f t="shared" ref="D44:M44" si="19">D45+D59+D67</f>
        <v>0</v>
      </c>
      <c r="E44" s="12">
        <f>('Commodity flow native units'!E44*27.7)/1000</f>
        <v>34886.183299999997</v>
      </c>
      <c r="F44" s="14">
        <f>F45+F59+F67</f>
        <v>476226.84545898438</v>
      </c>
      <c r="G44" s="14">
        <f t="shared" si="19"/>
        <v>0</v>
      </c>
      <c r="H44" s="14">
        <f t="shared" si="19"/>
        <v>0</v>
      </c>
      <c r="I44" s="14">
        <f t="shared" si="19"/>
        <v>0</v>
      </c>
      <c r="J44" s="14">
        <f t="shared" si="19"/>
        <v>0</v>
      </c>
      <c r="K44" s="14">
        <f t="shared" si="19"/>
        <v>0</v>
      </c>
      <c r="L44" s="14">
        <f t="shared" si="19"/>
        <v>0</v>
      </c>
      <c r="M44" s="14">
        <f t="shared" si="19"/>
        <v>0</v>
      </c>
      <c r="N44" s="14">
        <f>N45+N59+N67</f>
        <v>22575.412109375</v>
      </c>
      <c r="O44" s="14">
        <f>O45+O59+O67</f>
        <v>22238</v>
      </c>
      <c r="P44" s="14">
        <f t="shared" ref="P44:AT44" si="20">P45+P59+P67</f>
        <v>21962</v>
      </c>
      <c r="Q44" s="14">
        <f t="shared" si="20"/>
        <v>0</v>
      </c>
      <c r="R44" s="14">
        <f t="shared" si="20"/>
        <v>412789.01</v>
      </c>
      <c r="S44" s="14">
        <f t="shared" si="20"/>
        <v>412789.01</v>
      </c>
      <c r="T44" s="14">
        <f t="shared" si="20"/>
        <v>0</v>
      </c>
      <c r="U44" s="14">
        <f t="shared" si="20"/>
        <v>0</v>
      </c>
      <c r="V44" s="14">
        <f t="shared" si="20"/>
        <v>0</v>
      </c>
      <c r="W44" s="14">
        <f t="shared" si="20"/>
        <v>80322.204833984375</v>
      </c>
      <c r="X44" s="14">
        <f t="shared" si="3"/>
        <v>0</v>
      </c>
      <c r="Y44" s="14">
        <f t="shared" si="20"/>
        <v>0</v>
      </c>
      <c r="Z44" s="14">
        <f t="shared" si="20"/>
        <v>0</v>
      </c>
      <c r="AA44" s="14">
        <f t="shared" si="20"/>
        <v>0</v>
      </c>
      <c r="AB44" s="14">
        <f t="shared" si="20"/>
        <v>0</v>
      </c>
      <c r="AC44" s="14">
        <f t="shared" si="20"/>
        <v>0</v>
      </c>
      <c r="AD44" s="14">
        <f t="shared" si="20"/>
        <v>1.6972420271486044E-2</v>
      </c>
      <c r="AE44" s="14">
        <f t="shared" si="20"/>
        <v>0</v>
      </c>
      <c r="AF44" s="14">
        <f>AF45+AF59+AF67</f>
        <v>17508.041687011719</v>
      </c>
      <c r="AG44" s="14">
        <f>AG45+AG59+AG67</f>
        <v>394822.37640762329</v>
      </c>
      <c r="AH44" s="14">
        <f>AH45+AH59+AH67</f>
        <v>744.74603271484375</v>
      </c>
      <c r="AI44" s="14">
        <f t="shared" si="20"/>
        <v>0</v>
      </c>
      <c r="AJ44" s="14">
        <f t="shared" si="20"/>
        <v>77942.9609375</v>
      </c>
      <c r="AK44" s="14">
        <f t="shared" si="20"/>
        <v>20889.886116027832</v>
      </c>
      <c r="AL44" s="14">
        <f t="shared" si="20"/>
        <v>405137.18896484375</v>
      </c>
      <c r="AM44" s="14">
        <f>AM45+AM59+AM67+AM72</f>
        <v>19801.047805786133</v>
      </c>
      <c r="AN44" s="14">
        <f t="shared" ref="AN44:AS44" si="21">AN45+AN59+AN67+AN72</f>
        <v>0</v>
      </c>
      <c r="AO44" s="14">
        <f t="shared" si="21"/>
        <v>3445.7362375259399</v>
      </c>
      <c r="AP44" s="130">
        <f>AP45+AP59+AP67+AP72</f>
        <v>60018.6</v>
      </c>
      <c r="AQ44" s="14">
        <f t="shared" si="21"/>
        <v>13129.74462890625</v>
      </c>
      <c r="AR44" s="14">
        <f t="shared" si="21"/>
        <v>259.52482867240906</v>
      </c>
      <c r="AS44" s="14">
        <f t="shared" si="21"/>
        <v>0</v>
      </c>
      <c r="AT44" s="14">
        <f t="shared" si="20"/>
        <v>0</v>
      </c>
      <c r="AU44" s="14">
        <f>AU45+AU59+AU67</f>
        <v>0</v>
      </c>
      <c r="AV44" s="14">
        <f t="shared" ref="AV44:BD44" si="22">AV45+AV59+AV67</f>
        <v>0</v>
      </c>
      <c r="AW44" s="14">
        <f t="shared" si="22"/>
        <v>0</v>
      </c>
      <c r="AX44" s="14">
        <f t="shared" si="22"/>
        <v>0</v>
      </c>
      <c r="AY44" s="14">
        <f t="shared" si="22"/>
        <v>3005</v>
      </c>
      <c r="AZ44" s="14">
        <f t="shared" si="22"/>
        <v>0</v>
      </c>
      <c r="BA44" s="14">
        <f t="shared" si="22"/>
        <v>0</v>
      </c>
      <c r="BB44" s="14">
        <f t="shared" si="22"/>
        <v>0</v>
      </c>
      <c r="BC44" s="14">
        <f t="shared" si="22"/>
        <v>0</v>
      </c>
      <c r="BD44" s="14">
        <f t="shared" si="22"/>
        <v>0</v>
      </c>
      <c r="BE44" s="14">
        <f>BE45+BE59+BE67</f>
        <v>729103.03330993652</v>
      </c>
      <c r="BF44" s="14">
        <f>BF45+BF59+BF67</f>
        <v>0</v>
      </c>
      <c r="BG44" s="6"/>
      <c r="BH44" s="6"/>
      <c r="BI44" s="6"/>
      <c r="BJ44" s="6"/>
      <c r="BK44" s="6"/>
      <c r="BL44" s="6"/>
      <c r="BM44" s="6"/>
    </row>
    <row r="45" spans="1:65" s="2" customFormat="1" ht="13.5" x14ac:dyDescent="0.25">
      <c r="A45" s="13" t="s">
        <v>81</v>
      </c>
      <c r="B45" s="12">
        <f t="shared" si="0"/>
        <v>336181.36048359377</v>
      </c>
      <c r="C45" s="14">
        <f t="shared" si="1"/>
        <v>0</v>
      </c>
      <c r="D45" s="14">
        <f>SUM(D46:D58)</f>
        <v>0</v>
      </c>
      <c r="E45" s="12">
        <f>('Commodity flow native units'!E45*27.7)/1000</f>
        <v>33845.909799999994</v>
      </c>
      <c r="F45" s="14">
        <f t="shared" ref="F45:M45" si="23">SUM(F46:F58)</f>
        <v>302335.45068359375</v>
      </c>
      <c r="G45" s="14">
        <f>SUM(G46:G58)</f>
        <v>0</v>
      </c>
      <c r="H45" s="14">
        <f t="shared" si="23"/>
        <v>0</v>
      </c>
      <c r="I45" s="14">
        <f t="shared" si="23"/>
        <v>0</v>
      </c>
      <c r="J45" s="14">
        <f t="shared" si="23"/>
        <v>0</v>
      </c>
      <c r="K45" s="14">
        <f t="shared" si="23"/>
        <v>0</v>
      </c>
      <c r="L45" s="14">
        <f t="shared" si="23"/>
        <v>0</v>
      </c>
      <c r="M45" s="14">
        <f t="shared" si="23"/>
        <v>0</v>
      </c>
      <c r="N45" s="14">
        <f>SUM(N46:N58)</f>
        <v>22575.412109375</v>
      </c>
      <c r="O45" s="14">
        <f>SUM(O46:O58)</f>
        <v>22238</v>
      </c>
      <c r="P45" s="14">
        <f>SUM(P46:P58)</f>
        <v>21962</v>
      </c>
      <c r="Q45" s="14">
        <f t="shared" ref="Q45:BD45" si="24">SUM(Q46:Q58)</f>
        <v>0</v>
      </c>
      <c r="R45" s="14">
        <f t="shared" si="24"/>
        <v>367922.07</v>
      </c>
      <c r="S45" s="14">
        <f t="shared" si="24"/>
        <v>367922.07</v>
      </c>
      <c r="T45" s="14">
        <f t="shared" si="24"/>
        <v>0</v>
      </c>
      <c r="U45" s="14">
        <f t="shared" si="24"/>
        <v>0</v>
      </c>
      <c r="V45" s="14">
        <f t="shared" si="24"/>
        <v>0</v>
      </c>
      <c r="W45" s="14">
        <f t="shared" si="24"/>
        <v>80281.204833984375</v>
      </c>
      <c r="X45" s="14">
        <f t="shared" si="3"/>
        <v>0</v>
      </c>
      <c r="Y45" s="14">
        <f t="shared" si="24"/>
        <v>0</v>
      </c>
      <c r="Z45" s="14">
        <f t="shared" si="24"/>
        <v>0</v>
      </c>
      <c r="AA45" s="14">
        <f t="shared" si="24"/>
        <v>0</v>
      </c>
      <c r="AB45" s="14">
        <f t="shared" si="24"/>
        <v>0</v>
      </c>
      <c r="AC45" s="14">
        <f t="shared" si="24"/>
        <v>0</v>
      </c>
      <c r="AD45" s="14">
        <f t="shared" si="24"/>
        <v>0</v>
      </c>
      <c r="AE45" s="14">
        <f t="shared" si="24"/>
        <v>0</v>
      </c>
      <c r="AF45" s="14">
        <f t="shared" si="24"/>
        <v>0</v>
      </c>
      <c r="AG45" s="14">
        <f>SUM(AG46:AG58)</f>
        <v>323.54912185668945</v>
      </c>
      <c r="AH45" s="14">
        <f>SUM(AH46:AH58)</f>
        <v>0</v>
      </c>
      <c r="AI45" s="14">
        <f t="shared" si="24"/>
        <v>0</v>
      </c>
      <c r="AJ45" s="14">
        <f t="shared" si="24"/>
        <v>0</v>
      </c>
      <c r="AK45" s="14">
        <f t="shared" si="24"/>
        <v>594.24185562133789</v>
      </c>
      <c r="AL45" s="14">
        <f t="shared" si="24"/>
        <v>48835.45703125</v>
      </c>
      <c r="AM45" s="14">
        <f t="shared" si="24"/>
        <v>167.01647186279297</v>
      </c>
      <c r="AN45" s="14">
        <f>SUM(AN46:AN58)</f>
        <v>0</v>
      </c>
      <c r="AO45" s="14">
        <f t="shared" si="24"/>
        <v>0</v>
      </c>
      <c r="AP45" s="130">
        <v>0</v>
      </c>
      <c r="AQ45" s="14">
        <f t="shared" si="24"/>
        <v>0</v>
      </c>
      <c r="AR45" s="14">
        <f t="shared" si="24"/>
        <v>0</v>
      </c>
      <c r="AS45" s="14">
        <f t="shared" si="24"/>
        <v>0</v>
      </c>
      <c r="AT45" s="14">
        <f t="shared" si="24"/>
        <v>0</v>
      </c>
      <c r="AU45" s="14">
        <f t="shared" si="24"/>
        <v>0</v>
      </c>
      <c r="AV45" s="14">
        <f t="shared" si="24"/>
        <v>0</v>
      </c>
      <c r="AW45" s="14">
        <f t="shared" si="24"/>
        <v>0</v>
      </c>
      <c r="AX45" s="14">
        <f t="shared" si="24"/>
        <v>0</v>
      </c>
      <c r="AY45" s="14">
        <f t="shared" si="24"/>
        <v>0</v>
      </c>
      <c r="AZ45" s="14">
        <f t="shared" si="24"/>
        <v>0</v>
      </c>
      <c r="BA45" s="14">
        <f t="shared" si="24"/>
        <v>0</v>
      </c>
      <c r="BB45" s="14">
        <f t="shared" si="24"/>
        <v>0</v>
      </c>
      <c r="BC45" s="14">
        <f t="shared" si="24"/>
        <v>0</v>
      </c>
      <c r="BD45" s="14">
        <f t="shared" si="24"/>
        <v>0</v>
      </c>
      <c r="BE45" s="14">
        <f>SUM(BE46:BE58)</f>
        <v>430447.04545593262</v>
      </c>
      <c r="BF45" s="14">
        <f>SUM(BF46:BF58)</f>
        <v>0</v>
      </c>
      <c r="BG45" s="5"/>
    </row>
    <row r="46" spans="1:65" ht="13.5" x14ac:dyDescent="0.25">
      <c r="A46" s="22" t="s">
        <v>144</v>
      </c>
      <c r="B46" s="12">
        <f t="shared" si="0"/>
        <v>67182.986143749993</v>
      </c>
      <c r="C46" s="12">
        <f t="shared" si="1"/>
        <v>0</v>
      </c>
      <c r="D46" s="12"/>
      <c r="E46" s="12">
        <f>('Commodity flow native units'!E46*27.7)/1000</f>
        <v>12222.458799999999</v>
      </c>
      <c r="F46" s="12">
        <v>54960.52734375</v>
      </c>
      <c r="G46" s="12"/>
      <c r="H46" s="12"/>
      <c r="I46" s="12"/>
      <c r="J46" s="12"/>
      <c r="K46" s="12"/>
      <c r="L46" s="12"/>
      <c r="M46" s="12"/>
      <c r="N46" s="12">
        <v>6075</v>
      </c>
      <c r="O46" s="12">
        <v>22238</v>
      </c>
      <c r="P46" s="12">
        <v>21962</v>
      </c>
      <c r="Q46" s="12"/>
      <c r="R46" s="12">
        <f t="shared" ref="R46:R57" si="25">SUM(S46:V46)</f>
        <v>0</v>
      </c>
      <c r="S46" s="12"/>
      <c r="T46" s="12"/>
      <c r="U46" s="12"/>
      <c r="V46" s="12"/>
      <c r="W46" s="12">
        <v>13171</v>
      </c>
      <c r="X46" s="12">
        <f t="shared" si="3"/>
        <v>0</v>
      </c>
      <c r="Y46" s="12"/>
      <c r="Z46" s="12"/>
      <c r="AA46" s="12"/>
      <c r="AB46" s="12"/>
      <c r="AC46" s="12"/>
      <c r="AD46" s="12"/>
      <c r="AE46" s="12"/>
      <c r="AF46" s="12"/>
      <c r="AG46" s="12"/>
      <c r="AH46" s="12"/>
      <c r="AI46" s="12"/>
      <c r="AJ46" s="12"/>
      <c r="AK46" s="12"/>
      <c r="AL46" s="12"/>
      <c r="AM46" s="12"/>
      <c r="AN46" s="12"/>
      <c r="AO46" s="12"/>
      <c r="AP46" s="129"/>
      <c r="AQ46" s="12"/>
      <c r="AR46" s="12"/>
      <c r="AS46" s="12"/>
      <c r="AT46" s="12"/>
      <c r="AU46" s="12"/>
      <c r="AV46" s="12"/>
      <c r="AW46" s="12"/>
      <c r="AX46" s="12"/>
      <c r="AY46" s="12"/>
      <c r="AZ46" s="12"/>
      <c r="BA46" s="12"/>
      <c r="BB46" s="12"/>
      <c r="BC46" s="12"/>
      <c r="BD46" s="12"/>
      <c r="BE46" s="12">
        <v>86113.78125</v>
      </c>
      <c r="BF46" s="12"/>
    </row>
    <row r="47" spans="1:65" ht="13.5" x14ac:dyDescent="0.25">
      <c r="A47" s="22" t="s">
        <v>145</v>
      </c>
      <c r="B47" s="12">
        <f t="shared" si="0"/>
        <v>57364.737731250003</v>
      </c>
      <c r="C47" s="12">
        <f t="shared" si="1"/>
        <v>0</v>
      </c>
      <c r="D47" s="12"/>
      <c r="E47" s="12">
        <f>('Commodity flow native units'!E47*27.7)/1000</f>
        <v>21.2182</v>
      </c>
      <c r="F47" s="12">
        <v>57343.51953125</v>
      </c>
      <c r="G47" s="12"/>
      <c r="H47" s="12"/>
      <c r="I47" s="12"/>
      <c r="J47" s="12"/>
      <c r="K47" s="12"/>
      <c r="L47" s="12"/>
      <c r="M47" s="12"/>
      <c r="N47" s="12">
        <v>1731</v>
      </c>
      <c r="O47" s="12"/>
      <c r="P47" s="12"/>
      <c r="Q47" s="12"/>
      <c r="R47" s="12">
        <f t="shared" si="25"/>
        <v>0</v>
      </c>
      <c r="S47" s="12"/>
      <c r="T47" s="12"/>
      <c r="U47" s="12"/>
      <c r="V47" s="12"/>
      <c r="W47" s="12">
        <v>42951</v>
      </c>
      <c r="X47" s="12">
        <f t="shared" si="3"/>
        <v>0</v>
      </c>
      <c r="Y47" s="12"/>
      <c r="Z47" s="12"/>
      <c r="AA47" s="12"/>
      <c r="AB47" s="12"/>
      <c r="AC47" s="12"/>
      <c r="AD47" s="12"/>
      <c r="AE47" s="12"/>
      <c r="AF47" s="12"/>
      <c r="AG47" s="12"/>
      <c r="AH47" s="12"/>
      <c r="AI47" s="12"/>
      <c r="AJ47" s="12"/>
      <c r="AK47" s="12"/>
      <c r="AL47" s="12"/>
      <c r="AM47" s="12"/>
      <c r="AN47" s="12"/>
      <c r="AO47" s="12"/>
      <c r="AP47" s="129"/>
      <c r="AQ47" s="12"/>
      <c r="AR47" s="12"/>
      <c r="AS47" s="12"/>
      <c r="AT47" s="12"/>
      <c r="AU47" s="12"/>
      <c r="AV47" s="12"/>
      <c r="AW47" s="12"/>
      <c r="AX47" s="12"/>
      <c r="AY47" s="12"/>
      <c r="AZ47" s="12"/>
      <c r="BA47" s="12"/>
      <c r="BB47" s="12"/>
      <c r="BC47" s="12"/>
      <c r="BD47" s="12"/>
      <c r="BE47" s="12">
        <v>41454.00390625</v>
      </c>
      <c r="BF47" s="12"/>
    </row>
    <row r="48" spans="1:65" ht="13.5" x14ac:dyDescent="0.25">
      <c r="A48" s="8" t="s">
        <v>82</v>
      </c>
      <c r="B48" s="12">
        <f t="shared" si="0"/>
        <v>23706.160889843752</v>
      </c>
      <c r="C48" s="12">
        <f t="shared" si="1"/>
        <v>0</v>
      </c>
      <c r="D48" s="12"/>
      <c r="E48" s="12">
        <f>('Commodity flow native units'!E48*27.7)/1000</f>
        <v>18394.018800000002</v>
      </c>
      <c r="F48" s="12">
        <v>5312.14208984375</v>
      </c>
      <c r="G48" s="12"/>
      <c r="H48" s="12"/>
      <c r="I48" s="12"/>
      <c r="J48" s="12"/>
      <c r="K48" s="12"/>
      <c r="L48" s="12"/>
      <c r="M48" s="12"/>
      <c r="N48" s="12">
        <v>1969</v>
      </c>
      <c r="O48" s="12"/>
      <c r="P48" s="12"/>
      <c r="Q48" s="12"/>
      <c r="R48" s="12">
        <f t="shared" si="25"/>
        <v>0</v>
      </c>
      <c r="S48" s="12"/>
      <c r="T48" s="12"/>
      <c r="U48" s="12"/>
      <c r="V48" s="12"/>
      <c r="W48" s="12">
        <v>644</v>
      </c>
      <c r="X48" s="12">
        <f t="shared" si="3"/>
        <v>0</v>
      </c>
      <c r="Y48" s="12"/>
      <c r="Z48" s="12"/>
      <c r="AA48" s="12"/>
      <c r="AB48" s="12"/>
      <c r="AC48" s="12"/>
      <c r="AD48" s="12"/>
      <c r="AE48" s="12"/>
      <c r="AF48" s="12"/>
      <c r="AG48" s="12"/>
      <c r="AH48" s="12"/>
      <c r="AI48" s="12"/>
      <c r="AJ48" s="12"/>
      <c r="AK48" s="12"/>
      <c r="AL48" s="12"/>
      <c r="AM48" s="12"/>
      <c r="AN48" s="12"/>
      <c r="AO48" s="12"/>
      <c r="AP48" s="129"/>
      <c r="AQ48" s="12"/>
      <c r="AR48" s="12"/>
      <c r="AS48" s="12"/>
      <c r="AT48" s="12"/>
      <c r="AU48" s="12"/>
      <c r="AV48" s="12"/>
      <c r="AW48" s="12"/>
      <c r="AX48" s="12"/>
      <c r="AY48" s="12"/>
      <c r="AZ48" s="12"/>
      <c r="BA48" s="12"/>
      <c r="BB48" s="12"/>
      <c r="BC48" s="12"/>
      <c r="BD48" s="12"/>
      <c r="BE48" s="12">
        <v>64684.80078125</v>
      </c>
      <c r="BF48" s="12"/>
    </row>
    <row r="49" spans="1:59" ht="13.5" x14ac:dyDescent="0.25">
      <c r="A49" s="22" t="s">
        <v>146</v>
      </c>
      <c r="B49" s="12">
        <f t="shared" si="0"/>
        <v>53841.924387500003</v>
      </c>
      <c r="C49" s="12">
        <f t="shared" si="1"/>
        <v>0</v>
      </c>
      <c r="D49" s="12"/>
      <c r="E49" s="12">
        <f>('Commodity flow native units'!E49*27.7)/1000</f>
        <v>147.80719999999999</v>
      </c>
      <c r="F49" s="12">
        <v>53694.1171875</v>
      </c>
      <c r="G49" s="12"/>
      <c r="H49" s="12"/>
      <c r="I49" s="12"/>
      <c r="J49" s="12"/>
      <c r="K49" s="12"/>
      <c r="L49" s="12"/>
      <c r="M49" s="12"/>
      <c r="N49" s="12">
        <v>385</v>
      </c>
      <c r="O49" s="12"/>
      <c r="P49" s="12"/>
      <c r="Q49" s="12"/>
      <c r="R49" s="12">
        <f t="shared" si="25"/>
        <v>0</v>
      </c>
      <c r="S49" s="12"/>
      <c r="T49" s="12"/>
      <c r="U49" s="12"/>
      <c r="V49" s="12"/>
      <c r="W49" s="12">
        <v>14613</v>
      </c>
      <c r="X49" s="12">
        <f t="shared" si="3"/>
        <v>0</v>
      </c>
      <c r="Y49" s="12"/>
      <c r="Z49" s="12"/>
      <c r="AA49" s="12"/>
      <c r="AB49" s="12"/>
      <c r="AC49" s="12"/>
      <c r="AD49" s="12"/>
      <c r="AE49" s="12"/>
      <c r="AF49" s="12"/>
      <c r="AG49" s="12"/>
      <c r="AH49" s="12"/>
      <c r="AI49" s="12"/>
      <c r="AJ49" s="12"/>
      <c r="AK49" s="12"/>
      <c r="AL49" s="12"/>
      <c r="AM49" s="12"/>
      <c r="AN49" s="12"/>
      <c r="AO49" s="12"/>
      <c r="AP49" s="129"/>
      <c r="AQ49" s="12"/>
      <c r="AR49" s="12"/>
      <c r="AS49" s="12"/>
      <c r="AT49" s="12"/>
      <c r="AU49" s="12"/>
      <c r="AV49" s="12"/>
      <c r="AW49" s="12"/>
      <c r="AX49" s="12"/>
      <c r="AY49" s="12"/>
      <c r="AZ49" s="12"/>
      <c r="BA49" s="12"/>
      <c r="BB49" s="12"/>
      <c r="BC49" s="12"/>
      <c r="BD49" s="12"/>
      <c r="BE49" s="12">
        <v>9745.2001953125</v>
      </c>
      <c r="BF49" s="12"/>
    </row>
    <row r="50" spans="1:59" ht="13.5" x14ac:dyDescent="0.25">
      <c r="A50" s="8" t="s">
        <v>83</v>
      </c>
      <c r="B50" s="12">
        <f t="shared" si="0"/>
        <v>0</v>
      </c>
      <c r="C50" s="12">
        <f t="shared" si="1"/>
        <v>0</v>
      </c>
      <c r="D50" s="12"/>
      <c r="E50" s="12">
        <f>('Commodity flow native units'!E50*27.7)/1000</f>
        <v>0</v>
      </c>
      <c r="F50" s="12"/>
      <c r="G50" s="12"/>
      <c r="H50" s="12"/>
      <c r="I50" s="12"/>
      <c r="J50" s="12"/>
      <c r="K50" s="12"/>
      <c r="L50" s="12"/>
      <c r="M50" s="12"/>
      <c r="N50" s="12"/>
      <c r="O50" s="12"/>
      <c r="P50" s="12"/>
      <c r="Q50" s="12"/>
      <c r="R50" s="12">
        <f t="shared" si="25"/>
        <v>0</v>
      </c>
      <c r="S50" s="12"/>
      <c r="T50" s="12"/>
      <c r="U50" s="12"/>
      <c r="V50" s="12"/>
      <c r="W50" s="12">
        <v>684</v>
      </c>
      <c r="X50" s="12">
        <f t="shared" si="3"/>
        <v>0</v>
      </c>
      <c r="Y50" s="12"/>
      <c r="Z50" s="12"/>
      <c r="AA50" s="12"/>
      <c r="AB50" s="12"/>
      <c r="AC50" s="12"/>
      <c r="AD50" s="12"/>
      <c r="AE50" s="12"/>
      <c r="AF50" s="12"/>
      <c r="AG50" s="12"/>
      <c r="AH50" s="12"/>
      <c r="AI50" s="12"/>
      <c r="AJ50" s="12"/>
      <c r="AK50" s="12"/>
      <c r="AL50" s="12"/>
      <c r="AM50" s="12"/>
      <c r="AN50" s="12"/>
      <c r="AO50" s="12"/>
      <c r="AP50" s="129"/>
      <c r="AQ50" s="12"/>
      <c r="AR50" s="12"/>
      <c r="AS50" s="12"/>
      <c r="AT50" s="12"/>
      <c r="AU50" s="12"/>
      <c r="AV50" s="12"/>
      <c r="AW50" s="12"/>
      <c r="AX50" s="12"/>
      <c r="AY50" s="12"/>
      <c r="AZ50" s="12"/>
      <c r="BA50" s="12"/>
      <c r="BB50" s="12"/>
      <c r="BC50" s="12"/>
      <c r="BD50" s="12"/>
      <c r="BE50" s="12">
        <v>161.99998474121094</v>
      </c>
      <c r="BF50" s="12"/>
    </row>
    <row r="51" spans="1:59" ht="13.5" x14ac:dyDescent="0.25">
      <c r="A51" s="22" t="s">
        <v>147</v>
      </c>
      <c r="B51" s="12">
        <f t="shared" si="0"/>
        <v>0</v>
      </c>
      <c r="C51" s="12">
        <f t="shared" si="1"/>
        <v>0</v>
      </c>
      <c r="D51" s="12"/>
      <c r="E51" s="12">
        <f>('Commodity flow native units'!E51*27.7)/1000</f>
        <v>0</v>
      </c>
      <c r="F51" s="12"/>
      <c r="G51" s="12"/>
      <c r="H51" s="12"/>
      <c r="I51" s="12"/>
      <c r="J51" s="12"/>
      <c r="K51" s="12"/>
      <c r="L51" s="12"/>
      <c r="M51" s="12"/>
      <c r="N51" s="12">
        <v>357</v>
      </c>
      <c r="O51" s="12"/>
      <c r="P51" s="12"/>
      <c r="Q51" s="12"/>
      <c r="R51" s="12">
        <f t="shared" si="25"/>
        <v>0</v>
      </c>
      <c r="S51" s="12"/>
      <c r="T51" s="12"/>
      <c r="U51" s="12"/>
      <c r="V51" s="12"/>
      <c r="W51" s="12">
        <v>1312</v>
      </c>
      <c r="X51" s="12">
        <f t="shared" si="3"/>
        <v>0</v>
      </c>
      <c r="Y51" s="12"/>
      <c r="Z51" s="12"/>
      <c r="AA51" s="12"/>
      <c r="AB51" s="12"/>
      <c r="AC51" s="12"/>
      <c r="AD51" s="12"/>
      <c r="AE51" s="12"/>
      <c r="AF51" s="12"/>
      <c r="AG51" s="12"/>
      <c r="AH51" s="12"/>
      <c r="AI51" s="12"/>
      <c r="AJ51" s="12"/>
      <c r="AK51" s="12"/>
      <c r="AL51" s="12"/>
      <c r="AM51" s="12"/>
      <c r="AN51" s="12"/>
      <c r="AO51" s="12"/>
      <c r="AP51" s="129"/>
      <c r="AQ51" s="12"/>
      <c r="AR51" s="12"/>
      <c r="AS51" s="12"/>
      <c r="AT51" s="12"/>
      <c r="AU51" s="12"/>
      <c r="AV51" s="12"/>
      <c r="AW51" s="12"/>
      <c r="AX51" s="12"/>
      <c r="AY51" s="12"/>
      <c r="AZ51" s="12"/>
      <c r="BA51" s="12"/>
      <c r="BB51" s="12"/>
      <c r="BC51" s="12"/>
      <c r="BD51" s="12"/>
      <c r="BE51" s="12">
        <v>144</v>
      </c>
      <c r="BF51" s="12"/>
    </row>
    <row r="52" spans="1:59" ht="13.5" x14ac:dyDescent="0.25">
      <c r="A52" s="22" t="s">
        <v>148</v>
      </c>
      <c r="B52" s="12">
        <f t="shared" si="0"/>
        <v>9218.28515625</v>
      </c>
      <c r="C52" s="12">
        <f t="shared" si="1"/>
        <v>0</v>
      </c>
      <c r="D52" s="12"/>
      <c r="E52" s="12">
        <f>('Commodity flow native units'!E52*27.7)/1000</f>
        <v>0</v>
      </c>
      <c r="F52" s="12">
        <v>9218.28515625</v>
      </c>
      <c r="G52" s="12"/>
      <c r="H52" s="12"/>
      <c r="I52" s="12"/>
      <c r="J52" s="12"/>
      <c r="K52" s="12"/>
      <c r="L52" s="12"/>
      <c r="M52" s="12"/>
      <c r="N52" s="12">
        <v>279</v>
      </c>
      <c r="O52" s="12"/>
      <c r="P52" s="12"/>
      <c r="Q52" s="12"/>
      <c r="R52" s="12">
        <f t="shared" si="25"/>
        <v>0</v>
      </c>
      <c r="S52" s="12"/>
      <c r="T52" s="12"/>
      <c r="U52" s="12"/>
      <c r="V52" s="12"/>
      <c r="W52" s="12"/>
      <c r="X52" s="12">
        <f t="shared" si="3"/>
        <v>0</v>
      </c>
      <c r="Y52" s="12"/>
      <c r="Z52" s="12"/>
      <c r="AA52" s="12"/>
      <c r="AB52" s="12"/>
      <c r="AC52" s="12"/>
      <c r="AD52" s="12"/>
      <c r="AE52" s="12"/>
      <c r="AF52" s="12"/>
      <c r="AG52" s="12">
        <v>277.32781982421875</v>
      </c>
      <c r="AH52" s="12"/>
      <c r="AI52" s="12"/>
      <c r="AJ52" s="12"/>
      <c r="AK52" s="12">
        <v>548.53094482421875</v>
      </c>
      <c r="AL52" s="12">
        <v>40776.51171875</v>
      </c>
      <c r="AM52" s="12">
        <v>77.266929626464844</v>
      </c>
      <c r="AN52" s="12"/>
      <c r="AO52" s="12"/>
      <c r="AP52" s="129"/>
      <c r="AQ52" s="12"/>
      <c r="AR52" s="12"/>
      <c r="AS52" s="12"/>
      <c r="AT52" s="12"/>
      <c r="AU52" s="12"/>
      <c r="AV52" s="12"/>
      <c r="AW52" s="12"/>
      <c r="AX52" s="12"/>
      <c r="AY52" s="12"/>
      <c r="AZ52" s="12"/>
      <c r="BA52" s="12"/>
      <c r="BB52" s="12"/>
      <c r="BC52" s="12"/>
      <c r="BD52" s="12"/>
      <c r="BE52" s="12">
        <v>115264.796875</v>
      </c>
      <c r="BF52" s="12"/>
    </row>
    <row r="53" spans="1:59" ht="13.5" x14ac:dyDescent="0.25">
      <c r="A53" s="22" t="s">
        <v>149</v>
      </c>
      <c r="B53" s="12">
        <f t="shared" si="0"/>
        <v>0</v>
      </c>
      <c r="C53" s="12">
        <f t="shared" si="1"/>
        <v>0</v>
      </c>
      <c r="D53" s="12"/>
      <c r="E53" s="12">
        <f>('Commodity flow native units'!E53*27.7)/1000</f>
        <v>0</v>
      </c>
      <c r="F53" s="12"/>
      <c r="G53" s="12"/>
      <c r="H53" s="12"/>
      <c r="I53" s="12"/>
      <c r="J53" s="12"/>
      <c r="K53" s="12"/>
      <c r="L53" s="12"/>
      <c r="M53" s="12"/>
      <c r="N53" s="12">
        <v>110</v>
      </c>
      <c r="O53" s="12"/>
      <c r="P53" s="12"/>
      <c r="Q53" s="12"/>
      <c r="R53" s="12">
        <f t="shared" si="25"/>
        <v>0</v>
      </c>
      <c r="S53" s="12"/>
      <c r="T53" s="12"/>
      <c r="U53" s="12"/>
      <c r="V53" s="12"/>
      <c r="W53" s="12">
        <v>2273</v>
      </c>
      <c r="X53" s="12">
        <f t="shared" si="3"/>
        <v>0</v>
      </c>
      <c r="Y53" s="12"/>
      <c r="Z53" s="12"/>
      <c r="AA53" s="12"/>
      <c r="AB53" s="12"/>
      <c r="AC53" s="12"/>
      <c r="AD53" s="12"/>
      <c r="AE53" s="12"/>
      <c r="AF53" s="12"/>
      <c r="AG53" s="12"/>
      <c r="AH53" s="12"/>
      <c r="AI53" s="12"/>
      <c r="AJ53" s="12"/>
      <c r="AK53" s="12"/>
      <c r="AL53" s="12"/>
      <c r="AM53" s="12"/>
      <c r="AN53" s="12"/>
      <c r="AO53" s="12"/>
      <c r="AP53" s="129"/>
      <c r="AQ53" s="12"/>
      <c r="AR53" s="12"/>
      <c r="AS53" s="12"/>
      <c r="AT53" s="12"/>
      <c r="AU53" s="12"/>
      <c r="AV53" s="12"/>
      <c r="AW53" s="12"/>
      <c r="AX53" s="12"/>
      <c r="AY53" s="12"/>
      <c r="AZ53" s="12"/>
      <c r="BA53" s="12"/>
      <c r="BB53" s="12"/>
      <c r="BC53" s="12"/>
      <c r="BD53" s="12"/>
      <c r="BE53" s="12">
        <v>2610</v>
      </c>
      <c r="BF53" s="12"/>
    </row>
    <row r="54" spans="1:59" ht="13.5" x14ac:dyDescent="0.25">
      <c r="A54" s="22" t="s">
        <v>150</v>
      </c>
      <c r="B54" s="12">
        <f t="shared" si="0"/>
        <v>0</v>
      </c>
      <c r="C54" s="12">
        <f t="shared" si="1"/>
        <v>0</v>
      </c>
      <c r="D54" s="12"/>
      <c r="E54" s="12">
        <f>('Commodity flow native units'!E54*27.7)/1000</f>
        <v>0</v>
      </c>
      <c r="F54" s="12"/>
      <c r="G54" s="12"/>
      <c r="H54" s="12"/>
      <c r="I54" s="12"/>
      <c r="J54" s="12"/>
      <c r="K54" s="12"/>
      <c r="L54" s="12"/>
      <c r="M54" s="12"/>
      <c r="N54" s="12">
        <v>4910</v>
      </c>
      <c r="O54" s="12"/>
      <c r="P54" s="12"/>
      <c r="Q54" s="12"/>
      <c r="R54" s="12">
        <f t="shared" si="25"/>
        <v>0</v>
      </c>
      <c r="S54" s="12"/>
      <c r="T54" s="12"/>
      <c r="U54" s="12"/>
      <c r="V54" s="12"/>
      <c r="W54" s="12">
        <v>917</v>
      </c>
      <c r="X54" s="12">
        <f t="shared" si="3"/>
        <v>0</v>
      </c>
      <c r="Y54" s="12"/>
      <c r="Z54" s="12"/>
      <c r="AA54" s="12"/>
      <c r="AB54" s="12"/>
      <c r="AC54" s="12"/>
      <c r="AD54" s="12"/>
      <c r="AE54" s="12"/>
      <c r="AF54" s="12"/>
      <c r="AG54" s="12"/>
      <c r="AH54" s="12"/>
      <c r="AI54" s="12"/>
      <c r="AJ54" s="12"/>
      <c r="AK54" s="12"/>
      <c r="AL54" s="12"/>
      <c r="AM54" s="12"/>
      <c r="AN54" s="12"/>
      <c r="AO54" s="12"/>
      <c r="AP54" s="129"/>
      <c r="AQ54" s="12"/>
      <c r="AR54" s="12"/>
      <c r="AS54" s="12"/>
      <c r="AT54" s="12"/>
      <c r="AU54" s="12"/>
      <c r="AV54" s="12"/>
      <c r="AW54" s="12"/>
      <c r="AX54" s="12"/>
      <c r="AY54" s="12"/>
      <c r="AZ54" s="12"/>
      <c r="BA54" s="12"/>
      <c r="BB54" s="12"/>
      <c r="BC54" s="12"/>
      <c r="BD54" s="12"/>
      <c r="BE54" s="12">
        <v>6195.60009765625</v>
      </c>
      <c r="BF54" s="12"/>
    </row>
    <row r="55" spans="1:59" ht="13.5" x14ac:dyDescent="0.25">
      <c r="A55" s="8" t="s">
        <v>84</v>
      </c>
      <c r="B55" s="12">
        <f t="shared" si="0"/>
        <v>0</v>
      </c>
      <c r="C55" s="12">
        <f t="shared" si="1"/>
        <v>0</v>
      </c>
      <c r="D55" s="12"/>
      <c r="E55" s="12">
        <f>('Commodity flow native units'!E55*27.7)/1000</f>
        <v>0</v>
      </c>
      <c r="F55" s="12"/>
      <c r="G55" s="12"/>
      <c r="H55" s="12"/>
      <c r="I55" s="12"/>
      <c r="J55" s="12"/>
      <c r="K55" s="12"/>
      <c r="L55" s="12"/>
      <c r="M55" s="12"/>
      <c r="N55" s="12"/>
      <c r="O55" s="12"/>
      <c r="P55" s="12"/>
      <c r="Q55" s="12"/>
      <c r="R55" s="12">
        <f t="shared" si="25"/>
        <v>0</v>
      </c>
      <c r="S55" s="12"/>
      <c r="T55" s="12"/>
      <c r="U55" s="12"/>
      <c r="V55" s="12"/>
      <c r="W55" s="12"/>
      <c r="X55" s="12">
        <f t="shared" si="3"/>
        <v>0</v>
      </c>
      <c r="Y55" s="12"/>
      <c r="Z55" s="12"/>
      <c r="AA55" s="12"/>
      <c r="AB55" s="12"/>
      <c r="AC55" s="12"/>
      <c r="AD55" s="12"/>
      <c r="AE55" s="12"/>
      <c r="AF55" s="12"/>
      <c r="AG55" s="12"/>
      <c r="AH55" s="12"/>
      <c r="AI55" s="12"/>
      <c r="AJ55" s="12"/>
      <c r="AK55" s="12"/>
      <c r="AL55" s="12"/>
      <c r="AM55" s="12"/>
      <c r="AN55" s="12"/>
      <c r="AO55" s="12"/>
      <c r="AP55" s="129"/>
      <c r="AQ55" s="12"/>
      <c r="AR55" s="12"/>
      <c r="AS55" s="12"/>
      <c r="AT55" s="12"/>
      <c r="AU55" s="12"/>
      <c r="AV55" s="12"/>
      <c r="AW55" s="12"/>
      <c r="AX55" s="12"/>
      <c r="AY55" s="12"/>
      <c r="AZ55" s="12"/>
      <c r="BA55" s="12"/>
      <c r="BB55" s="12"/>
      <c r="BC55" s="12"/>
      <c r="BD55" s="12"/>
      <c r="BE55" s="12">
        <v>993.5999755859375</v>
      </c>
      <c r="BF55" s="12"/>
    </row>
    <row r="56" spans="1:59" ht="13.5" x14ac:dyDescent="0.25">
      <c r="A56" s="8" t="s">
        <v>85</v>
      </c>
      <c r="B56" s="12">
        <f t="shared" si="0"/>
        <v>0</v>
      </c>
      <c r="C56" s="12">
        <f t="shared" si="1"/>
        <v>0</v>
      </c>
      <c r="D56" s="12"/>
      <c r="E56" s="12">
        <f>('Commodity flow native units'!E56*27.7)/1000</f>
        <v>0</v>
      </c>
      <c r="F56" s="12"/>
      <c r="G56" s="12"/>
      <c r="H56" s="12"/>
      <c r="I56" s="12"/>
      <c r="J56" s="12"/>
      <c r="K56" s="12"/>
      <c r="L56" s="12"/>
      <c r="M56" s="12"/>
      <c r="N56" s="12"/>
      <c r="O56" s="12"/>
      <c r="P56" s="12"/>
      <c r="Q56" s="12"/>
      <c r="R56" s="12">
        <f t="shared" si="25"/>
        <v>0</v>
      </c>
      <c r="S56" s="12"/>
      <c r="T56" s="12"/>
      <c r="U56" s="12"/>
      <c r="V56" s="12"/>
      <c r="W56" s="12"/>
      <c r="X56" s="12">
        <f t="shared" si="3"/>
        <v>0</v>
      </c>
      <c r="Y56" s="12"/>
      <c r="Z56" s="12"/>
      <c r="AA56" s="12"/>
      <c r="AB56" s="12"/>
      <c r="AC56" s="12"/>
      <c r="AD56" s="12"/>
      <c r="AE56" s="12"/>
      <c r="AF56" s="12"/>
      <c r="AG56" s="12">
        <v>46.221302032470703</v>
      </c>
      <c r="AH56" s="12"/>
      <c r="AI56" s="12"/>
      <c r="AJ56" s="12"/>
      <c r="AK56" s="12">
        <v>45.710910797119141</v>
      </c>
      <c r="AL56" s="12">
        <v>8058.9453125</v>
      </c>
      <c r="AM56" s="12">
        <v>89.749542236328125</v>
      </c>
      <c r="AN56" s="12"/>
      <c r="AO56" s="12"/>
      <c r="AP56" s="129"/>
      <c r="AQ56" s="12"/>
      <c r="AR56" s="12"/>
      <c r="AS56" s="12"/>
      <c r="AT56" s="12"/>
      <c r="AU56" s="12"/>
      <c r="AV56" s="12"/>
      <c r="AW56" s="12"/>
      <c r="AX56" s="12"/>
      <c r="AY56" s="12"/>
      <c r="AZ56" s="12"/>
      <c r="BA56" s="12"/>
      <c r="BB56" s="12"/>
      <c r="BC56" s="12"/>
      <c r="BD56" s="12"/>
      <c r="BE56" s="12">
        <v>388.79998779296875</v>
      </c>
      <c r="BF56" s="12"/>
    </row>
    <row r="57" spans="1:59" ht="13.5" x14ac:dyDescent="0.25">
      <c r="A57" s="8" t="s">
        <v>86</v>
      </c>
      <c r="B57" s="12">
        <f t="shared" si="0"/>
        <v>0</v>
      </c>
      <c r="C57" s="12">
        <f t="shared" si="1"/>
        <v>0</v>
      </c>
      <c r="D57" s="12"/>
      <c r="E57" s="12">
        <f>('Commodity flow native units'!E57*27.7)/1000</f>
        <v>0</v>
      </c>
      <c r="F57" s="12"/>
      <c r="G57" s="12"/>
      <c r="H57" s="12"/>
      <c r="I57" s="12"/>
      <c r="J57" s="12"/>
      <c r="K57" s="12"/>
      <c r="L57" s="12"/>
      <c r="M57" s="12"/>
      <c r="N57" s="12"/>
      <c r="O57" s="12"/>
      <c r="P57" s="12"/>
      <c r="Q57" s="12"/>
      <c r="R57" s="12">
        <f t="shared" si="25"/>
        <v>0</v>
      </c>
      <c r="S57" s="12"/>
      <c r="T57" s="12"/>
      <c r="U57" s="12"/>
      <c r="V57" s="12"/>
      <c r="W57" s="12">
        <v>11</v>
      </c>
      <c r="X57" s="12">
        <f t="shared" si="3"/>
        <v>0</v>
      </c>
      <c r="Y57" s="12"/>
      <c r="Z57" s="12"/>
      <c r="AA57" s="12"/>
      <c r="AB57" s="12"/>
      <c r="AC57" s="12"/>
      <c r="AD57" s="12"/>
      <c r="AE57" s="12"/>
      <c r="AF57" s="12"/>
      <c r="AG57" s="12"/>
      <c r="AH57" s="12"/>
      <c r="AI57" s="12"/>
      <c r="AJ57" s="12"/>
      <c r="AK57" s="12"/>
      <c r="AL57" s="12"/>
      <c r="AM57" s="12"/>
      <c r="AN57" s="12"/>
      <c r="AO57" s="12"/>
      <c r="AP57" s="129"/>
      <c r="AQ57" s="12"/>
      <c r="AR57" s="12"/>
      <c r="AS57" s="12"/>
      <c r="AT57" s="12"/>
      <c r="AU57" s="12"/>
      <c r="AV57" s="12"/>
      <c r="AW57" s="12"/>
      <c r="AX57" s="12"/>
      <c r="AY57" s="12"/>
      <c r="AZ57" s="12"/>
      <c r="BA57" s="12"/>
      <c r="BB57" s="12"/>
      <c r="BC57" s="12"/>
      <c r="BD57" s="12"/>
      <c r="BE57" s="12">
        <v>788.39990234375</v>
      </c>
      <c r="BF57" s="12"/>
    </row>
    <row r="58" spans="1:59" ht="13.5" x14ac:dyDescent="0.25">
      <c r="A58" s="22" t="s">
        <v>151</v>
      </c>
      <c r="B58" s="12">
        <f t="shared" si="0"/>
        <v>124867.266175</v>
      </c>
      <c r="C58" s="12">
        <f t="shared" si="1"/>
        <v>0</v>
      </c>
      <c r="D58" s="12"/>
      <c r="E58" s="12">
        <f>('Commodity flow native units'!E58*27.7)/1000</f>
        <v>3060.4067999999997</v>
      </c>
      <c r="F58" s="12">
        <v>121806.859375</v>
      </c>
      <c r="G58" s="12"/>
      <c r="H58" s="12"/>
      <c r="I58" s="12"/>
      <c r="J58" s="12"/>
      <c r="K58" s="12"/>
      <c r="L58" s="12"/>
      <c r="M58" s="12"/>
      <c r="N58" s="12">
        <v>6759.412109375</v>
      </c>
      <c r="O58" s="12"/>
      <c r="P58" s="12"/>
      <c r="Q58" s="12"/>
      <c r="R58" s="12">
        <v>367922.07</v>
      </c>
      <c r="S58" s="12">
        <v>367922.07</v>
      </c>
      <c r="T58" s="12"/>
      <c r="U58" s="12"/>
      <c r="V58" s="12"/>
      <c r="W58" s="12">
        <v>3705.204833984375</v>
      </c>
      <c r="X58" s="12">
        <f t="shared" si="3"/>
        <v>0</v>
      </c>
      <c r="Y58" s="12"/>
      <c r="Z58" s="12"/>
      <c r="AA58" s="12"/>
      <c r="AB58" s="12"/>
      <c r="AC58" s="12"/>
      <c r="AD58" s="12"/>
      <c r="AE58" s="12"/>
      <c r="AF58" s="12"/>
      <c r="AG58" s="12"/>
      <c r="AH58" s="12"/>
      <c r="AI58" s="12"/>
      <c r="AJ58" s="12"/>
      <c r="AK58" s="12"/>
      <c r="AL58" s="12"/>
      <c r="AM58" s="12"/>
      <c r="AN58" s="12"/>
      <c r="AO58" s="12"/>
      <c r="AP58" s="129"/>
      <c r="AQ58" s="12"/>
      <c r="AR58" s="12"/>
      <c r="AS58" s="12"/>
      <c r="AT58" s="12"/>
      <c r="AU58" s="12"/>
      <c r="AV58" s="12"/>
      <c r="AW58" s="12"/>
      <c r="AX58" s="12"/>
      <c r="AY58" s="12"/>
      <c r="AZ58" s="12"/>
      <c r="BA58" s="12"/>
      <c r="BB58" s="12"/>
      <c r="BC58" s="12"/>
      <c r="BD58" s="12"/>
      <c r="BE58" s="12">
        <v>101902.0625</v>
      </c>
      <c r="BF58" s="12"/>
    </row>
    <row r="59" spans="1:59" s="2" customFormat="1" ht="13.5" x14ac:dyDescent="0.25">
      <c r="A59" s="13" t="s">
        <v>87</v>
      </c>
      <c r="B59" s="12">
        <f t="shared" si="0"/>
        <v>2251.962158203125</v>
      </c>
      <c r="C59" s="14">
        <f t="shared" si="1"/>
        <v>0</v>
      </c>
      <c r="D59" s="14">
        <f t="shared" ref="D59:M59" si="26">SUM(D60:D66)</f>
        <v>0</v>
      </c>
      <c r="E59" s="12">
        <f>('Commodity flow native units'!E59*27.7)/1000</f>
        <v>0</v>
      </c>
      <c r="F59" s="14">
        <f t="shared" si="26"/>
        <v>2251.962158203125</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7">SUM(Q60:Q66)</f>
        <v>0</v>
      </c>
      <c r="R59" s="14">
        <f t="shared" si="27"/>
        <v>0</v>
      </c>
      <c r="S59" s="14">
        <f t="shared" si="27"/>
        <v>0</v>
      </c>
      <c r="T59" s="14">
        <f t="shared" si="27"/>
        <v>0</v>
      </c>
      <c r="U59" s="14">
        <f t="shared" si="27"/>
        <v>0</v>
      </c>
      <c r="V59" s="14">
        <f t="shared" si="27"/>
        <v>0</v>
      </c>
      <c r="W59" s="14">
        <f t="shared" si="27"/>
        <v>0</v>
      </c>
      <c r="X59" s="14">
        <f t="shared" si="3"/>
        <v>0</v>
      </c>
      <c r="Y59" s="14">
        <f t="shared" si="27"/>
        <v>0</v>
      </c>
      <c r="Z59" s="14">
        <f t="shared" si="27"/>
        <v>0</v>
      </c>
      <c r="AA59" s="14">
        <f t="shared" si="27"/>
        <v>0</v>
      </c>
      <c r="AB59" s="14">
        <f t="shared" si="27"/>
        <v>0</v>
      </c>
      <c r="AC59" s="14">
        <f t="shared" si="27"/>
        <v>0</v>
      </c>
      <c r="AD59" s="14">
        <f t="shared" si="27"/>
        <v>0</v>
      </c>
      <c r="AE59" s="14">
        <f t="shared" si="27"/>
        <v>0</v>
      </c>
      <c r="AF59" s="14">
        <f>SUM(AF60:AF66)</f>
        <v>0</v>
      </c>
      <c r="AG59" s="14">
        <f>SUM(AG60:AG66)</f>
        <v>377258.28125</v>
      </c>
      <c r="AH59" s="14">
        <f>SUM(AH60:AH66)</f>
        <v>744.74603271484375</v>
      </c>
      <c r="AI59" s="14">
        <f t="shared" si="27"/>
        <v>0</v>
      </c>
      <c r="AJ59" s="14">
        <f t="shared" si="27"/>
        <v>77942.9609375</v>
      </c>
      <c r="AK59" s="14">
        <f t="shared" si="27"/>
        <v>45.710910797119141</v>
      </c>
      <c r="AL59" s="14">
        <f t="shared" si="27"/>
        <v>285041.37890625</v>
      </c>
      <c r="AM59" s="14">
        <f t="shared" si="27"/>
        <v>102.44857025146484</v>
      </c>
      <c r="AN59" s="14">
        <f t="shared" si="27"/>
        <v>0</v>
      </c>
      <c r="AO59" s="14">
        <f t="shared" si="27"/>
        <v>0</v>
      </c>
      <c r="AP59" s="130">
        <v>0</v>
      </c>
      <c r="AQ59" s="14">
        <f>SUM(AQ60:AQ66)</f>
        <v>0</v>
      </c>
      <c r="AR59" s="14">
        <f t="shared" si="27"/>
        <v>0</v>
      </c>
      <c r="AS59" s="14">
        <f t="shared" si="27"/>
        <v>0</v>
      </c>
      <c r="AT59" s="14">
        <f t="shared" si="27"/>
        <v>0</v>
      </c>
      <c r="AU59" s="14">
        <f t="shared" si="27"/>
        <v>0</v>
      </c>
      <c r="AV59" s="14">
        <f t="shared" si="27"/>
        <v>0</v>
      </c>
      <c r="AW59" s="14">
        <f t="shared" si="27"/>
        <v>0</v>
      </c>
      <c r="AX59" s="14">
        <f t="shared" si="27"/>
        <v>0</v>
      </c>
      <c r="AY59" s="14">
        <f t="shared" si="27"/>
        <v>0</v>
      </c>
      <c r="AZ59" s="14">
        <f t="shared" si="27"/>
        <v>0</v>
      </c>
      <c r="BA59" s="14">
        <f t="shared" si="27"/>
        <v>0</v>
      </c>
      <c r="BB59" s="14">
        <f t="shared" si="27"/>
        <v>0</v>
      </c>
      <c r="BC59" s="14">
        <f t="shared" si="27"/>
        <v>0</v>
      </c>
      <c r="BD59" s="14">
        <f t="shared" si="27"/>
        <v>0</v>
      </c>
      <c r="BE59" s="14">
        <f>SUM(BE60:BE66)</f>
        <v>13575.600158691406</v>
      </c>
      <c r="BF59" s="14">
        <f>SUM(BF60:BF66)</f>
        <v>0</v>
      </c>
      <c r="BG59" s="5"/>
    </row>
    <row r="60" spans="1:59" ht="13.5" x14ac:dyDescent="0.25">
      <c r="A60" s="8" t="s">
        <v>88</v>
      </c>
      <c r="B60" s="12">
        <f t="shared" si="0"/>
        <v>0</v>
      </c>
      <c r="C60" s="12">
        <f t="shared" si="1"/>
        <v>0</v>
      </c>
      <c r="D60" s="12"/>
      <c r="E60" s="12">
        <f>('Commodity flow native units'!E60*27.7)/1000</f>
        <v>0</v>
      </c>
      <c r="F60" s="12"/>
      <c r="G60" s="12"/>
      <c r="H60" s="12"/>
      <c r="I60" s="12"/>
      <c r="J60" s="12"/>
      <c r="K60" s="12"/>
      <c r="L60" s="12"/>
      <c r="M60" s="12"/>
      <c r="N60" s="12"/>
      <c r="O60" s="12"/>
      <c r="P60" s="12"/>
      <c r="Q60" s="12"/>
      <c r="R60" s="12">
        <f t="shared" ref="R60:R66" si="28">SUM(S60:V60)</f>
        <v>0</v>
      </c>
      <c r="S60" s="12"/>
      <c r="T60" s="12"/>
      <c r="U60" s="12"/>
      <c r="V60" s="12"/>
      <c r="W60" s="12"/>
      <c r="X60" s="12">
        <f t="shared" si="3"/>
        <v>0</v>
      </c>
      <c r="Y60" s="12"/>
      <c r="Z60" s="12"/>
      <c r="AA60" s="12"/>
      <c r="AB60" s="12"/>
      <c r="AC60" s="12"/>
      <c r="AD60" s="12"/>
      <c r="AE60" s="12"/>
      <c r="AF60" s="12"/>
      <c r="AG60" s="12"/>
      <c r="AH60" s="12">
        <v>744.74603271484375</v>
      </c>
      <c r="AI60" s="12"/>
      <c r="AJ60" s="12"/>
      <c r="AK60" s="12"/>
      <c r="AL60" s="12"/>
      <c r="AM60" s="12"/>
      <c r="AN60" s="12"/>
      <c r="AO60" s="12"/>
      <c r="AP60" s="129"/>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f>('Commodity flow native units'!E61*27.7)/1000</f>
        <v>0</v>
      </c>
      <c r="F61" s="12"/>
      <c r="G61" s="12"/>
      <c r="H61" s="12"/>
      <c r="I61" s="12"/>
      <c r="J61" s="12"/>
      <c r="K61" s="12"/>
      <c r="L61" s="12"/>
      <c r="M61" s="12"/>
      <c r="N61" s="12"/>
      <c r="O61" s="12"/>
      <c r="P61" s="12"/>
      <c r="Q61" s="12"/>
      <c r="R61" s="12">
        <f t="shared" si="28"/>
        <v>0</v>
      </c>
      <c r="S61" s="12"/>
      <c r="T61" s="12"/>
      <c r="U61" s="12"/>
      <c r="V61" s="12"/>
      <c r="W61" s="12"/>
      <c r="X61" s="12">
        <f t="shared" si="3"/>
        <v>0</v>
      </c>
      <c r="Y61" s="12"/>
      <c r="Z61" s="12"/>
      <c r="AA61" s="12"/>
      <c r="AB61" s="12"/>
      <c r="AC61" s="12"/>
      <c r="AD61" s="12"/>
      <c r="AE61" s="12"/>
      <c r="AF61" s="12"/>
      <c r="AG61" s="12"/>
      <c r="AH61" s="12"/>
      <c r="AI61" s="12"/>
      <c r="AJ61" s="12">
        <v>77942.9609375</v>
      </c>
      <c r="AK61" s="12"/>
      <c r="AL61" s="12"/>
      <c r="AM61" s="12"/>
      <c r="AN61" s="12"/>
      <c r="AO61" s="12"/>
      <c r="AP61" s="129"/>
      <c r="AQ61" s="12"/>
      <c r="AR61" s="12"/>
      <c r="AS61" s="12"/>
      <c r="AT61" s="12"/>
      <c r="AU61" s="12"/>
      <c r="AV61" s="12"/>
      <c r="AW61" s="12"/>
      <c r="AX61" s="12"/>
      <c r="AY61" s="12"/>
      <c r="AZ61" s="12"/>
      <c r="BA61" s="12"/>
      <c r="BB61" s="12"/>
      <c r="BC61" s="12"/>
      <c r="BD61" s="12"/>
      <c r="BE61" s="12"/>
      <c r="BF61" s="12"/>
    </row>
    <row r="62" spans="1:59" ht="13.5" x14ac:dyDescent="0.25">
      <c r="A62" s="8" t="s">
        <v>90</v>
      </c>
      <c r="B62" s="12">
        <f t="shared" si="0"/>
        <v>0</v>
      </c>
      <c r="C62" s="12">
        <f t="shared" si="1"/>
        <v>0</v>
      </c>
      <c r="D62" s="12"/>
      <c r="E62" s="12">
        <f>('Commodity flow native units'!E62*27.7)/1000</f>
        <v>0</v>
      </c>
      <c r="F62" s="12"/>
      <c r="G62" s="12"/>
      <c r="H62" s="12"/>
      <c r="I62" s="12"/>
      <c r="J62" s="12"/>
      <c r="K62" s="12"/>
      <c r="L62" s="12"/>
      <c r="M62" s="12"/>
      <c r="N62" s="12"/>
      <c r="O62" s="12"/>
      <c r="P62" s="12"/>
      <c r="Q62" s="12"/>
      <c r="R62" s="12">
        <f t="shared" si="28"/>
        <v>0</v>
      </c>
      <c r="S62" s="12"/>
      <c r="T62" s="12"/>
      <c r="U62" s="12"/>
      <c r="V62" s="12"/>
      <c r="W62" s="12"/>
      <c r="X62" s="12">
        <f t="shared" si="3"/>
        <v>0</v>
      </c>
      <c r="Y62" s="12"/>
      <c r="Z62" s="12"/>
      <c r="AA62" s="12"/>
      <c r="AB62" s="12"/>
      <c r="AC62" s="12"/>
      <c r="AD62" s="12"/>
      <c r="AE62" s="12"/>
      <c r="AF62" s="12"/>
      <c r="AG62" s="12">
        <v>377258.28125</v>
      </c>
      <c r="AH62" s="12"/>
      <c r="AI62" s="12"/>
      <c r="AJ62" s="12"/>
      <c r="AK62" s="12">
        <v>45.710910797119141</v>
      </c>
      <c r="AL62" s="12">
        <v>281406.09375</v>
      </c>
      <c r="AM62" s="12">
        <v>102.44857025146484</v>
      </c>
      <c r="AN62" s="12"/>
      <c r="AO62" s="12"/>
      <c r="AP62" s="129"/>
      <c r="AQ62" s="12"/>
      <c r="AR62" s="12"/>
      <c r="AS62" s="12"/>
      <c r="AT62" s="12"/>
      <c r="AU62" s="12"/>
      <c r="AV62" s="12"/>
      <c r="AW62" s="12"/>
      <c r="AX62" s="12"/>
      <c r="AY62" s="12"/>
      <c r="AZ62" s="12"/>
      <c r="BA62" s="12"/>
      <c r="BB62" s="12"/>
      <c r="BC62" s="12"/>
      <c r="BD62" s="12"/>
      <c r="BE62" s="12">
        <v>93.600006103515625</v>
      </c>
      <c r="BF62" s="12"/>
    </row>
    <row r="63" spans="1:59" ht="13.5" x14ac:dyDescent="0.25">
      <c r="A63" s="8" t="s">
        <v>91</v>
      </c>
      <c r="B63" s="12">
        <f t="shared" si="0"/>
        <v>0</v>
      </c>
      <c r="C63" s="12">
        <f t="shared" si="1"/>
        <v>0</v>
      </c>
      <c r="D63" s="12"/>
      <c r="E63" s="12">
        <f>('Commodity flow native units'!E63*27.7)/1000</f>
        <v>0</v>
      </c>
      <c r="F63" s="12"/>
      <c r="G63" s="12"/>
      <c r="H63" s="12"/>
      <c r="I63" s="12"/>
      <c r="J63" s="12"/>
      <c r="K63" s="12"/>
      <c r="L63" s="12"/>
      <c r="M63" s="12"/>
      <c r="N63" s="12"/>
      <c r="O63" s="12"/>
      <c r="P63" s="12"/>
      <c r="Q63" s="12"/>
      <c r="R63" s="12">
        <f t="shared" si="28"/>
        <v>0</v>
      </c>
      <c r="S63" s="12"/>
      <c r="T63" s="12"/>
      <c r="U63" s="12"/>
      <c r="V63" s="12"/>
      <c r="W63" s="12"/>
      <c r="X63" s="12">
        <f t="shared" si="3"/>
        <v>0</v>
      </c>
      <c r="Y63" s="12"/>
      <c r="Z63" s="12"/>
      <c r="AA63" s="12"/>
      <c r="AB63" s="12"/>
      <c r="AC63" s="12"/>
      <c r="AD63" s="12"/>
      <c r="AE63" s="12"/>
      <c r="AF63" s="12"/>
      <c r="AG63" s="12"/>
      <c r="AH63" s="12"/>
      <c r="AI63" s="12"/>
      <c r="AJ63" s="12"/>
      <c r="AK63" s="12"/>
      <c r="AL63" s="12">
        <v>1401.5556640625</v>
      </c>
      <c r="AM63" s="12"/>
      <c r="AN63" s="12"/>
      <c r="AO63" s="12"/>
      <c r="AP63" s="129"/>
      <c r="AQ63" s="12"/>
      <c r="AR63" s="12"/>
      <c r="AS63" s="12"/>
      <c r="AT63" s="12"/>
      <c r="AU63" s="12"/>
      <c r="AV63" s="12"/>
      <c r="AW63" s="12"/>
      <c r="AX63" s="12"/>
      <c r="AY63" s="12"/>
      <c r="AZ63" s="12"/>
      <c r="BA63" s="12"/>
      <c r="BB63" s="12"/>
      <c r="BC63" s="12"/>
      <c r="BD63" s="12"/>
      <c r="BE63" s="12">
        <v>11221.2001953125</v>
      </c>
      <c r="BF63" s="12"/>
    </row>
    <row r="64" spans="1:59" ht="13.5" x14ac:dyDescent="0.25">
      <c r="A64" s="8" t="s">
        <v>119</v>
      </c>
      <c r="B64" s="12">
        <f t="shared" si="0"/>
        <v>0</v>
      </c>
      <c r="C64" s="12">
        <f t="shared" si="1"/>
        <v>0</v>
      </c>
      <c r="D64" s="12"/>
      <c r="E64" s="12">
        <f>('Commodity flow native units'!E64*27.7)/1000</f>
        <v>0</v>
      </c>
      <c r="F64" s="12"/>
      <c r="G64" s="12"/>
      <c r="H64" s="12"/>
      <c r="I64" s="12"/>
      <c r="J64" s="12"/>
      <c r="K64" s="12"/>
      <c r="L64" s="12"/>
      <c r="M64" s="12"/>
      <c r="N64" s="12"/>
      <c r="O64" s="12"/>
      <c r="P64" s="12"/>
      <c r="Q64" s="12"/>
      <c r="R64" s="12">
        <f t="shared" si="28"/>
        <v>0</v>
      </c>
      <c r="S64" s="12"/>
      <c r="T64" s="12"/>
      <c r="U64" s="12"/>
      <c r="V64" s="12"/>
      <c r="W64" s="12"/>
      <c r="X64" s="12">
        <f t="shared" si="3"/>
        <v>0</v>
      </c>
      <c r="Y64" s="12"/>
      <c r="Z64" s="12"/>
      <c r="AA64" s="12"/>
      <c r="AB64" s="12"/>
      <c r="AC64" s="12"/>
      <c r="AD64" s="12"/>
      <c r="AE64" s="12"/>
      <c r="AF64" s="12"/>
      <c r="AG64" s="12"/>
      <c r="AH64" s="12"/>
      <c r="AI64" s="12"/>
      <c r="AJ64" s="12"/>
      <c r="AK64" s="12"/>
      <c r="AL64" s="12"/>
      <c r="AM64" s="12"/>
      <c r="AN64" s="12"/>
      <c r="AO64" s="12"/>
      <c r="AP64" s="129"/>
      <c r="AQ64" s="12"/>
      <c r="AR64" s="12"/>
      <c r="AS64" s="12"/>
      <c r="AT64" s="12"/>
      <c r="AU64" s="12"/>
      <c r="AV64" s="12"/>
      <c r="AW64" s="12"/>
      <c r="AX64" s="12"/>
      <c r="AY64" s="12"/>
      <c r="AZ64" s="12"/>
      <c r="BA64" s="12"/>
      <c r="BB64" s="12"/>
      <c r="BC64" s="12"/>
      <c r="BD64" s="12"/>
      <c r="BE64" s="12">
        <v>349.19998168945313</v>
      </c>
      <c r="BF64" s="12"/>
    </row>
    <row r="65" spans="1:58" ht="13.5" x14ac:dyDescent="0.25">
      <c r="A65" s="8" t="s">
        <v>120</v>
      </c>
      <c r="B65" s="12">
        <f t="shared" si="0"/>
        <v>0</v>
      </c>
      <c r="C65" s="12">
        <f t="shared" si="1"/>
        <v>0</v>
      </c>
      <c r="D65" s="12"/>
      <c r="E65" s="12">
        <f>('Commodity flow native units'!E65*27.7)/1000</f>
        <v>0</v>
      </c>
      <c r="F65" s="12"/>
      <c r="G65" s="12"/>
      <c r="H65" s="12"/>
      <c r="I65" s="12"/>
      <c r="J65" s="12"/>
      <c r="K65" s="12"/>
      <c r="L65" s="12"/>
      <c r="M65" s="12"/>
      <c r="N65" s="12"/>
      <c r="O65" s="12"/>
      <c r="P65" s="12"/>
      <c r="Q65" s="12"/>
      <c r="R65" s="12">
        <f t="shared" si="28"/>
        <v>0</v>
      </c>
      <c r="S65" s="12"/>
      <c r="T65" s="12"/>
      <c r="U65" s="12"/>
      <c r="V65" s="12"/>
      <c r="W65" s="12"/>
      <c r="X65" s="12">
        <f t="shared" si="3"/>
        <v>0</v>
      </c>
      <c r="Y65" s="12"/>
      <c r="Z65" s="12"/>
      <c r="AA65" s="12"/>
      <c r="AB65" s="12"/>
      <c r="AC65" s="12"/>
      <c r="AD65" s="12"/>
      <c r="AE65" s="12"/>
      <c r="AF65" s="12"/>
      <c r="AG65" s="12"/>
      <c r="AH65" s="12"/>
      <c r="AI65" s="12"/>
      <c r="AJ65" s="12"/>
      <c r="AK65" s="12"/>
      <c r="AL65" s="12">
        <v>2233.7294921875</v>
      </c>
      <c r="AM65" s="12"/>
      <c r="AN65" s="12"/>
      <c r="AO65" s="12"/>
      <c r="AP65" s="129"/>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2251.962158203125</v>
      </c>
      <c r="C66" s="12">
        <f t="shared" si="1"/>
        <v>0</v>
      </c>
      <c r="D66" s="12"/>
      <c r="E66" s="12">
        <f>('Commodity flow native units'!E66*27.7)/1000</f>
        <v>0</v>
      </c>
      <c r="F66" s="12">
        <v>2251.962158203125</v>
      </c>
      <c r="G66" s="12"/>
      <c r="H66" s="12"/>
      <c r="I66" s="12"/>
      <c r="J66" s="12"/>
      <c r="K66" s="12"/>
      <c r="L66" s="12"/>
      <c r="M66" s="12"/>
      <c r="N66" s="12"/>
      <c r="O66" s="12"/>
      <c r="P66" s="12"/>
      <c r="Q66" s="12"/>
      <c r="R66" s="12">
        <f t="shared" si="28"/>
        <v>0</v>
      </c>
      <c r="S66" s="12"/>
      <c r="T66" s="12"/>
      <c r="U66" s="12"/>
      <c r="V66" s="12"/>
      <c r="W66" s="12"/>
      <c r="X66" s="12">
        <f t="shared" si="3"/>
        <v>0</v>
      </c>
      <c r="Y66" s="12"/>
      <c r="Z66" s="12"/>
      <c r="AA66" s="12"/>
      <c r="AB66" s="12"/>
      <c r="AC66" s="12"/>
      <c r="AD66" s="12"/>
      <c r="AE66" s="12"/>
      <c r="AF66" s="12"/>
      <c r="AG66" s="12"/>
      <c r="AH66" s="12"/>
      <c r="AI66" s="12"/>
      <c r="AJ66" s="12"/>
      <c r="AK66" s="12"/>
      <c r="AL66" s="12"/>
      <c r="AM66" s="12"/>
      <c r="AN66" s="12"/>
      <c r="AO66" s="12"/>
      <c r="AP66" s="129"/>
      <c r="AQ66" s="12"/>
      <c r="AR66" s="12"/>
      <c r="AS66" s="12"/>
      <c r="AT66" s="12"/>
      <c r="AU66" s="12"/>
      <c r="AV66" s="12"/>
      <c r="AW66" s="12"/>
      <c r="AX66" s="12"/>
      <c r="AY66" s="12"/>
      <c r="AZ66" s="12"/>
      <c r="BA66" s="12"/>
      <c r="BB66" s="12"/>
      <c r="BC66" s="12"/>
      <c r="BD66" s="12"/>
      <c r="BE66" s="12">
        <v>1911.5999755859375</v>
      </c>
      <c r="BF66" s="12"/>
    </row>
    <row r="67" spans="1:58" s="2" customFormat="1" ht="13.5" x14ac:dyDescent="0.25">
      <c r="A67" s="13" t="s">
        <v>93</v>
      </c>
      <c r="B67" s="12">
        <f t="shared" si="0"/>
        <v>172679.70611718751</v>
      </c>
      <c r="C67" s="14">
        <f>H67+I67</f>
        <v>0</v>
      </c>
      <c r="D67" s="14">
        <f>SUM(D68:D71)</f>
        <v>0</v>
      </c>
      <c r="E67" s="12">
        <f>('Commodity flow native units'!E67*27.7)/1000</f>
        <v>1040.2735</v>
      </c>
      <c r="F67" s="14">
        <f>SUM(F68:F71)</f>
        <v>171639.4326171875</v>
      </c>
      <c r="G67" s="14">
        <f t="shared" ref="G67:M67" si="29">SUM(G68:G71)</f>
        <v>0</v>
      </c>
      <c r="H67" s="14">
        <f t="shared" si="29"/>
        <v>0</v>
      </c>
      <c r="I67" s="14">
        <f t="shared" si="29"/>
        <v>0</v>
      </c>
      <c r="J67" s="14">
        <f t="shared" si="29"/>
        <v>0</v>
      </c>
      <c r="K67" s="14">
        <f t="shared" si="29"/>
        <v>0</v>
      </c>
      <c r="L67" s="14">
        <f t="shared" si="29"/>
        <v>0</v>
      </c>
      <c r="M67" s="14">
        <f t="shared" si="29"/>
        <v>0</v>
      </c>
      <c r="N67" s="14">
        <f>SUM(N68:N71)</f>
        <v>0</v>
      </c>
      <c r="O67" s="14">
        <v>0</v>
      </c>
      <c r="P67" s="14">
        <v>0</v>
      </c>
      <c r="Q67" s="14">
        <f t="shared" ref="Q67:AT67" si="30">SUM(Q68:Q71)</f>
        <v>0</v>
      </c>
      <c r="R67" s="14">
        <v>44866.94</v>
      </c>
      <c r="S67" s="14">
        <v>44866.94</v>
      </c>
      <c r="T67" s="14">
        <f t="shared" si="30"/>
        <v>0</v>
      </c>
      <c r="U67" s="14">
        <f t="shared" si="30"/>
        <v>0</v>
      </c>
      <c r="V67" s="14">
        <f t="shared" si="30"/>
        <v>0</v>
      </c>
      <c r="W67" s="14">
        <f t="shared" si="30"/>
        <v>41</v>
      </c>
      <c r="X67" s="14">
        <f t="shared" si="3"/>
        <v>0</v>
      </c>
      <c r="Y67" s="14">
        <f t="shared" si="30"/>
        <v>0</v>
      </c>
      <c r="Z67" s="14">
        <f t="shared" si="30"/>
        <v>0</v>
      </c>
      <c r="AA67" s="14">
        <f t="shared" si="30"/>
        <v>0</v>
      </c>
      <c r="AB67" s="14">
        <f t="shared" si="30"/>
        <v>0</v>
      </c>
      <c r="AC67" s="14">
        <f t="shared" si="30"/>
        <v>0</v>
      </c>
      <c r="AD67" s="14">
        <f t="shared" si="30"/>
        <v>1.6972420271486044E-2</v>
      </c>
      <c r="AE67" s="14">
        <f t="shared" si="30"/>
        <v>0</v>
      </c>
      <c r="AF67" s="14">
        <f t="shared" si="30"/>
        <v>17508.041687011719</v>
      </c>
      <c r="AG67" s="14">
        <f>SUM(AG68:AG71)</f>
        <v>17240.546035766602</v>
      </c>
      <c r="AH67" s="14">
        <f t="shared" si="30"/>
        <v>0</v>
      </c>
      <c r="AI67" s="14">
        <f t="shared" si="30"/>
        <v>0</v>
      </c>
      <c r="AJ67" s="14">
        <f t="shared" si="30"/>
        <v>0</v>
      </c>
      <c r="AK67" s="14">
        <f t="shared" si="30"/>
        <v>20249.933349609375</v>
      </c>
      <c r="AL67" s="14">
        <f t="shared" si="30"/>
        <v>71260.35302734375</v>
      </c>
      <c r="AM67" s="14">
        <f t="shared" si="30"/>
        <v>19531.582763671875</v>
      </c>
      <c r="AN67" s="14">
        <f t="shared" si="30"/>
        <v>0</v>
      </c>
      <c r="AO67" s="14">
        <f t="shared" si="30"/>
        <v>0</v>
      </c>
      <c r="AP67" s="130">
        <v>0</v>
      </c>
      <c r="AQ67" s="14">
        <f>SUM(AQ68:AQ71)</f>
        <v>0</v>
      </c>
      <c r="AR67" s="14">
        <f t="shared" si="30"/>
        <v>0</v>
      </c>
      <c r="AS67" s="14">
        <f t="shared" si="30"/>
        <v>0</v>
      </c>
      <c r="AT67" s="14">
        <f t="shared" si="30"/>
        <v>0</v>
      </c>
      <c r="AU67" s="14">
        <f>SUM(AU68:AU71)</f>
        <v>0</v>
      </c>
      <c r="AV67" s="14">
        <f t="shared" ref="AV67:BD67" si="31">SUM(AV68:AV71)</f>
        <v>0</v>
      </c>
      <c r="AW67" s="14">
        <f t="shared" si="31"/>
        <v>0</v>
      </c>
      <c r="AX67" s="14">
        <f t="shared" si="31"/>
        <v>0</v>
      </c>
      <c r="AY67" s="14">
        <f t="shared" si="31"/>
        <v>3005</v>
      </c>
      <c r="AZ67" s="14">
        <f t="shared" si="31"/>
        <v>0</v>
      </c>
      <c r="BA67" s="14">
        <f t="shared" si="31"/>
        <v>0</v>
      </c>
      <c r="BB67" s="14">
        <f t="shared" si="31"/>
        <v>0</v>
      </c>
      <c r="BC67" s="14">
        <f t="shared" si="31"/>
        <v>0</v>
      </c>
      <c r="BD67" s="14">
        <f t="shared" si="31"/>
        <v>0</v>
      </c>
      <c r="BE67" s="14">
        <f>SUM(BE68:BE71)</f>
        <v>285080.3876953125</v>
      </c>
      <c r="BF67" s="14">
        <f>SUM(BF68:BF71)</f>
        <v>0</v>
      </c>
    </row>
    <row r="68" spans="1:58" ht="13.5" x14ac:dyDescent="0.25">
      <c r="A68" s="22" t="s">
        <v>130</v>
      </c>
      <c r="B68" s="12">
        <f t="shared" si="0"/>
        <v>9511.8837890625</v>
      </c>
      <c r="C68" s="12">
        <f t="shared" si="1"/>
        <v>0</v>
      </c>
      <c r="D68" s="12"/>
      <c r="E68" s="12">
        <f>('Commodity flow native units'!E68*27.7)/1000</f>
        <v>0</v>
      </c>
      <c r="F68" s="12">
        <v>9511.8837890625</v>
      </c>
      <c r="G68" s="12"/>
      <c r="H68" s="12"/>
      <c r="I68" s="12"/>
      <c r="J68" s="12"/>
      <c r="K68" s="12"/>
      <c r="L68" s="12"/>
      <c r="M68" s="12"/>
      <c r="N68" s="12"/>
      <c r="O68" s="12"/>
      <c r="P68" s="12"/>
      <c r="Q68" s="12"/>
      <c r="R68" s="12">
        <f t="shared" ref="R68:R71" si="32">SUM(S68:V68)</f>
        <v>0</v>
      </c>
      <c r="S68" s="12"/>
      <c r="T68" s="12"/>
      <c r="U68" s="12"/>
      <c r="V68" s="12"/>
      <c r="W68" s="12"/>
      <c r="X68" s="12">
        <f t="shared" si="3"/>
        <v>0</v>
      </c>
      <c r="Y68" s="12"/>
      <c r="Z68" s="12"/>
      <c r="AA68" s="12"/>
      <c r="AB68" s="12"/>
      <c r="AC68" s="12"/>
      <c r="AD68" s="12">
        <v>1.8133600242435932E-3</v>
      </c>
      <c r="AE68" s="12"/>
      <c r="AF68" s="12"/>
      <c r="AG68" s="12">
        <v>7071.859375</v>
      </c>
      <c r="AH68" s="12"/>
      <c r="AI68" s="12"/>
      <c r="AJ68" s="12"/>
      <c r="AK68" s="12">
        <v>2559.81103515625</v>
      </c>
      <c r="AL68" s="12">
        <v>37579.21484375</v>
      </c>
      <c r="AM68" s="12">
        <v>1763.81298828125</v>
      </c>
      <c r="AN68" s="12"/>
      <c r="AO68" s="12"/>
      <c r="AP68" s="129"/>
      <c r="AQ68" s="12"/>
      <c r="AR68" s="12"/>
      <c r="AS68" s="12"/>
      <c r="AT68" s="12"/>
      <c r="AU68" s="12"/>
      <c r="AV68" s="12"/>
      <c r="AW68" s="12"/>
      <c r="AX68" s="12"/>
      <c r="AY68" s="12"/>
      <c r="AZ68" s="12"/>
      <c r="BA68" s="12"/>
      <c r="BB68" s="12"/>
      <c r="BC68" s="12"/>
      <c r="BD68" s="12"/>
      <c r="BE68" s="12">
        <v>21416.400390625</v>
      </c>
      <c r="BF68" s="12"/>
    </row>
    <row r="69" spans="1:58" ht="13.5" x14ac:dyDescent="0.25">
      <c r="A69" s="22" t="s">
        <v>131</v>
      </c>
      <c r="B69" s="12">
        <f t="shared" ref="B69:B92" si="33">D69+F69+E69+G69</f>
        <v>48352.693912499999</v>
      </c>
      <c r="C69" s="12">
        <f>H69+I69</f>
        <v>0</v>
      </c>
      <c r="D69" s="12"/>
      <c r="E69" s="12">
        <f>('Commodity flow native units'!E69*27.7)/1000</f>
        <v>346.74859999999995</v>
      </c>
      <c r="F69" s="12">
        <v>48005.9453125</v>
      </c>
      <c r="G69" s="12"/>
      <c r="H69" s="12"/>
      <c r="I69" s="12"/>
      <c r="J69" s="12"/>
      <c r="K69" s="12"/>
      <c r="L69" s="12"/>
      <c r="M69" s="12"/>
      <c r="N69" s="12"/>
      <c r="O69" s="12"/>
      <c r="P69" s="12"/>
      <c r="Q69" s="12"/>
      <c r="R69" s="12">
        <f t="shared" si="32"/>
        <v>0</v>
      </c>
      <c r="S69" s="12"/>
      <c r="T69" s="12"/>
      <c r="U69" s="12"/>
      <c r="V69" s="12"/>
      <c r="W69" s="12">
        <v>41</v>
      </c>
      <c r="X69" s="12">
        <f t="shared" ref="X69:X74" si="34">SUM(Y69:AC69)</f>
        <v>0</v>
      </c>
      <c r="Y69" s="12"/>
      <c r="Z69" s="12"/>
      <c r="AA69" s="12"/>
      <c r="AB69" s="12"/>
      <c r="AC69" s="12"/>
      <c r="AD69" s="12">
        <v>1.5159060247242451E-2</v>
      </c>
      <c r="AE69" s="12"/>
      <c r="AF69" s="12">
        <v>2275.05615234375</v>
      </c>
      <c r="AG69" s="12">
        <v>184.88520812988281</v>
      </c>
      <c r="AH69" s="12"/>
      <c r="AI69" s="12"/>
      <c r="AJ69" s="12"/>
      <c r="AK69" s="12">
        <v>2971.209228515625</v>
      </c>
      <c r="AL69" s="12">
        <v>700.77783203125</v>
      </c>
      <c r="AM69" s="12">
        <v>463.125244140625</v>
      </c>
      <c r="AN69" s="12"/>
      <c r="AO69" s="12"/>
      <c r="AP69" s="129"/>
      <c r="AQ69" s="12"/>
      <c r="AR69" s="12"/>
      <c r="AS69" s="12"/>
      <c r="AT69" s="12"/>
      <c r="AU69" s="12"/>
      <c r="AV69" s="12"/>
      <c r="AW69" s="12"/>
      <c r="AX69" s="12"/>
      <c r="AY69" s="12"/>
      <c r="AZ69" s="12"/>
      <c r="BA69" s="12"/>
      <c r="BB69" s="12"/>
      <c r="BC69" s="12"/>
      <c r="BD69" s="12"/>
      <c r="BE69" s="12">
        <v>105724.796875</v>
      </c>
      <c r="BF69" s="12"/>
    </row>
    <row r="70" spans="1:58" ht="13.5" x14ac:dyDescent="0.25">
      <c r="A70" s="22" t="s">
        <v>132</v>
      </c>
      <c r="B70" s="12">
        <f t="shared" si="33"/>
        <v>96705.337400000004</v>
      </c>
      <c r="C70" s="12">
        <f>H70+I70</f>
        <v>0</v>
      </c>
      <c r="D70" s="12"/>
      <c r="E70" s="12">
        <f>('Commodity flow native units'!E70*27.7)/1000</f>
        <v>693.5249</v>
      </c>
      <c r="F70" s="12">
        <v>96011.8125</v>
      </c>
      <c r="G70" s="12"/>
      <c r="H70" s="12"/>
      <c r="I70" s="12"/>
      <c r="J70" s="12"/>
      <c r="K70" s="12"/>
      <c r="L70" s="12"/>
      <c r="M70" s="12"/>
      <c r="N70" s="12"/>
      <c r="O70" s="12"/>
      <c r="P70" s="12"/>
      <c r="Q70" s="12"/>
      <c r="R70" s="12">
        <v>44866.94</v>
      </c>
      <c r="S70" s="12">
        <v>44866.94</v>
      </c>
      <c r="T70" s="12"/>
      <c r="U70" s="12"/>
      <c r="V70" s="12"/>
      <c r="W70" s="12"/>
      <c r="X70" s="12">
        <f t="shared" si="34"/>
        <v>0</v>
      </c>
      <c r="Y70" s="12"/>
      <c r="Z70" s="12"/>
      <c r="AA70" s="12"/>
      <c r="AB70" s="12"/>
      <c r="AC70" s="12"/>
      <c r="AD70" s="12"/>
      <c r="AE70" s="12"/>
      <c r="AF70" s="12">
        <v>15084.6123046875</v>
      </c>
      <c r="AG70" s="12">
        <v>277.32781982421875</v>
      </c>
      <c r="AH70" s="12"/>
      <c r="AI70" s="12"/>
      <c r="AJ70" s="12"/>
      <c r="AK70" s="12">
        <v>14718.9130859375</v>
      </c>
      <c r="AL70" s="12">
        <v>613.1806640625</v>
      </c>
      <c r="AM70" s="12">
        <v>17304.64453125</v>
      </c>
      <c r="AN70" s="12"/>
      <c r="AO70" s="12"/>
      <c r="AP70" s="129"/>
      <c r="AQ70" s="12"/>
      <c r="AR70" s="12"/>
      <c r="AS70" s="12"/>
      <c r="AT70" s="12"/>
      <c r="AU70" s="12"/>
      <c r="AV70" s="12"/>
      <c r="AW70" s="12"/>
      <c r="AX70" s="12"/>
      <c r="AY70" s="12">
        <v>3005</v>
      </c>
      <c r="AZ70" s="12"/>
      <c r="BA70" s="12"/>
      <c r="BB70" s="12"/>
      <c r="BC70" s="12"/>
      <c r="BD70" s="12"/>
      <c r="BE70" s="12">
        <v>145472.390625</v>
      </c>
      <c r="BF70" s="12"/>
    </row>
    <row r="71" spans="1:58" ht="13.5" x14ac:dyDescent="0.25">
      <c r="A71" s="22" t="s">
        <v>133</v>
      </c>
      <c r="B71" s="12">
        <f t="shared" si="33"/>
        <v>18109.791015625</v>
      </c>
      <c r="C71" s="12">
        <f>H71+I71</f>
        <v>0</v>
      </c>
      <c r="D71" s="12"/>
      <c r="E71" s="12">
        <f>('Commodity flow native units'!E71*27.7)/1000</f>
        <v>0</v>
      </c>
      <c r="F71" s="12">
        <v>18109.791015625</v>
      </c>
      <c r="G71" s="12"/>
      <c r="H71" s="12"/>
      <c r="I71" s="12"/>
      <c r="J71" s="12"/>
      <c r="K71" s="12"/>
      <c r="L71" s="12"/>
      <c r="M71" s="12"/>
      <c r="N71" s="12"/>
      <c r="O71" s="12"/>
      <c r="P71" s="12"/>
      <c r="Q71" s="12"/>
      <c r="R71" s="12">
        <f t="shared" si="32"/>
        <v>0</v>
      </c>
      <c r="S71" s="12"/>
      <c r="T71" s="12"/>
      <c r="U71" s="12"/>
      <c r="V71" s="12"/>
      <c r="W71" s="12"/>
      <c r="X71" s="12">
        <f t="shared" si="34"/>
        <v>0</v>
      </c>
      <c r="Y71" s="12"/>
      <c r="Z71" s="12"/>
      <c r="AA71" s="12"/>
      <c r="AB71" s="12"/>
      <c r="AC71" s="12"/>
      <c r="AD71" s="12"/>
      <c r="AE71" s="12"/>
      <c r="AF71" s="12">
        <v>148.37322998046875</v>
      </c>
      <c r="AG71" s="12">
        <v>9706.4736328125</v>
      </c>
      <c r="AH71" s="12"/>
      <c r="AI71" s="12"/>
      <c r="AJ71" s="12"/>
      <c r="AK71" s="12"/>
      <c r="AL71" s="12">
        <v>32367.1796875</v>
      </c>
      <c r="AM71" s="12"/>
      <c r="AN71" s="12"/>
      <c r="AO71" s="12"/>
      <c r="AP71" s="129"/>
      <c r="AQ71" s="12"/>
      <c r="AR71" s="12"/>
      <c r="AS71" s="12"/>
      <c r="AT71" s="12"/>
      <c r="AU71" s="12"/>
      <c r="AV71" s="12"/>
      <c r="AW71" s="12"/>
      <c r="AX71" s="12"/>
      <c r="AY71" s="12"/>
      <c r="AZ71" s="12"/>
      <c r="BA71" s="12"/>
      <c r="BB71" s="12"/>
      <c r="BC71" s="12"/>
      <c r="BD71" s="12"/>
      <c r="BE71" s="12">
        <v>12466.7998046875</v>
      </c>
      <c r="BF71" s="12"/>
    </row>
    <row r="72" spans="1:58" s="2" customFormat="1" ht="13.5" x14ac:dyDescent="0.25">
      <c r="A72" s="13" t="s">
        <v>94</v>
      </c>
      <c r="B72" s="12">
        <f t="shared" si="33"/>
        <v>0</v>
      </c>
      <c r="C72" s="14">
        <f t="shared" ref="C72:C92" si="35">H72+I72</f>
        <v>0</v>
      </c>
      <c r="D72" s="14">
        <f>SUM(D73:D75)</f>
        <v>0</v>
      </c>
      <c r="E72" s="12">
        <f>('Commodity flow native units'!E72*27.7)/1000</f>
        <v>0</v>
      </c>
      <c r="F72" s="14">
        <f>SUM(F73:F75)</f>
        <v>0</v>
      </c>
      <c r="G72" s="14">
        <f t="shared" ref="G72:W72" si="36">SUM(G73:G75)</f>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f t="shared" si="36"/>
        <v>0</v>
      </c>
      <c r="T72" s="14">
        <f t="shared" si="36"/>
        <v>0</v>
      </c>
      <c r="U72" s="14">
        <f t="shared" si="36"/>
        <v>0</v>
      </c>
      <c r="V72" s="14">
        <f t="shared" si="36"/>
        <v>0</v>
      </c>
      <c r="W72" s="14">
        <f t="shared" si="36"/>
        <v>0</v>
      </c>
      <c r="X72" s="14">
        <f t="shared" si="34"/>
        <v>0</v>
      </c>
      <c r="Y72" s="14">
        <f t="shared" ref="Y72:BE72" si="37">SUM(Y73:Y75)</f>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0</v>
      </c>
      <c r="AM72" s="14">
        <f t="shared" si="37"/>
        <v>0</v>
      </c>
      <c r="AN72" s="14">
        <f t="shared" si="37"/>
        <v>0</v>
      </c>
      <c r="AO72" s="14">
        <f>SUM(AO73:AO75)</f>
        <v>3445.7362375259399</v>
      </c>
      <c r="AP72" s="130">
        <v>60018.6</v>
      </c>
      <c r="AQ72" s="14">
        <f>SUM(AQ73:AQ75)</f>
        <v>13129.74462890625</v>
      </c>
      <c r="AR72" s="14">
        <f t="shared" si="37"/>
        <v>259.52482867240906</v>
      </c>
      <c r="AS72" s="14">
        <f t="shared" si="37"/>
        <v>0</v>
      </c>
      <c r="AT72" s="14">
        <f t="shared" si="37"/>
        <v>0</v>
      </c>
      <c r="AU72" s="14">
        <f t="shared" si="37"/>
        <v>0</v>
      </c>
      <c r="AV72" s="14">
        <f t="shared" si="37"/>
        <v>0</v>
      </c>
      <c r="AW72" s="14">
        <f t="shared" si="37"/>
        <v>0</v>
      </c>
      <c r="AX72" s="14">
        <f t="shared" si="37"/>
        <v>0</v>
      </c>
      <c r="AY72" s="14">
        <f t="shared" si="37"/>
        <v>0</v>
      </c>
      <c r="AZ72" s="14">
        <f t="shared" si="37"/>
        <v>0</v>
      </c>
      <c r="BA72" s="14">
        <f t="shared" si="37"/>
        <v>0</v>
      </c>
      <c r="BB72" s="14">
        <f t="shared" si="37"/>
        <v>0</v>
      </c>
      <c r="BC72" s="14">
        <f t="shared" si="37"/>
        <v>0</v>
      </c>
      <c r="BD72" s="14">
        <f t="shared" si="37"/>
        <v>0</v>
      </c>
      <c r="BE72" s="14">
        <f t="shared" si="37"/>
        <v>0</v>
      </c>
      <c r="BF72" s="14">
        <f>SUM(BF73:BF75)</f>
        <v>0</v>
      </c>
    </row>
    <row r="73" spans="1:58" ht="13.5" x14ac:dyDescent="0.25">
      <c r="A73" s="8" t="s">
        <v>95</v>
      </c>
      <c r="B73" s="12">
        <f t="shared" si="33"/>
        <v>0</v>
      </c>
      <c r="C73" s="12">
        <f t="shared" si="35"/>
        <v>0</v>
      </c>
      <c r="D73" s="12"/>
      <c r="E73" s="12">
        <f>('Commodity flow native units'!E73*27.7)/1000</f>
        <v>0</v>
      </c>
      <c r="F73" s="12"/>
      <c r="G73" s="12"/>
      <c r="H73" s="12"/>
      <c r="I73" s="12"/>
      <c r="J73" s="12"/>
      <c r="K73" s="12"/>
      <c r="L73" s="12"/>
      <c r="M73" s="12"/>
      <c r="N73" s="12"/>
      <c r="O73" s="12"/>
      <c r="P73" s="12"/>
      <c r="Q73" s="12"/>
      <c r="R73" s="12">
        <f t="shared" ref="R73:R76" si="38">SUM(S73:V73)</f>
        <v>0</v>
      </c>
      <c r="S73" s="12"/>
      <c r="T73" s="12"/>
      <c r="U73" s="12"/>
      <c r="V73" s="12"/>
      <c r="W73" s="12"/>
      <c r="X73" s="12">
        <f t="shared" si="34"/>
        <v>0</v>
      </c>
      <c r="Y73" s="12"/>
      <c r="Z73" s="12"/>
      <c r="AA73" s="12"/>
      <c r="AB73" s="12"/>
      <c r="AC73" s="12"/>
      <c r="AD73" s="12"/>
      <c r="AE73" s="12"/>
      <c r="AF73" s="12"/>
      <c r="AG73" s="12"/>
      <c r="AH73" s="12"/>
      <c r="AI73" s="12"/>
      <c r="AJ73" s="12"/>
      <c r="AK73" s="12"/>
      <c r="AL73" s="12"/>
      <c r="AM73" s="12"/>
      <c r="AN73" s="12"/>
      <c r="AO73" s="12">
        <v>22.415061950683594</v>
      </c>
      <c r="AP73" s="129">
        <v>1487.4</v>
      </c>
      <c r="AQ73" s="12">
        <v>7333.84765625</v>
      </c>
      <c r="AR73" s="12">
        <v>2.1145198345184326</v>
      </c>
      <c r="AS73" s="12"/>
      <c r="AT73" s="12"/>
      <c r="AU73" s="12"/>
      <c r="AV73" s="12"/>
      <c r="AW73" s="12"/>
      <c r="AX73" s="12"/>
      <c r="AY73" s="12"/>
      <c r="AZ73" s="12"/>
      <c r="BA73" s="12"/>
      <c r="BB73" s="12"/>
      <c r="BC73" s="12"/>
      <c r="BD73" s="12"/>
      <c r="BE73" s="12"/>
      <c r="BF73" s="12"/>
    </row>
    <row r="74" spans="1:58" ht="13.5" x14ac:dyDescent="0.25">
      <c r="A74" s="8" t="s">
        <v>96</v>
      </c>
      <c r="B74" s="12">
        <f t="shared" si="33"/>
        <v>0</v>
      </c>
      <c r="C74" s="12">
        <f t="shared" si="35"/>
        <v>0</v>
      </c>
      <c r="D74" s="12"/>
      <c r="E74" s="12">
        <f>('Commodity flow native units'!E74*27.7)/1000</f>
        <v>0</v>
      </c>
      <c r="F74" s="12"/>
      <c r="G74" s="12"/>
      <c r="H74" s="12"/>
      <c r="I74" s="12"/>
      <c r="J74" s="12"/>
      <c r="K74" s="12"/>
      <c r="L74" s="12"/>
      <c r="M74" s="12"/>
      <c r="N74" s="12"/>
      <c r="O74" s="12"/>
      <c r="P74" s="12"/>
      <c r="Q74" s="12"/>
      <c r="R74" s="12">
        <f t="shared" si="38"/>
        <v>0</v>
      </c>
      <c r="S74" s="12"/>
      <c r="T74" s="12"/>
      <c r="U74" s="12"/>
      <c r="V74" s="12"/>
      <c r="W74" s="12"/>
      <c r="X74" s="12">
        <f t="shared" si="34"/>
        <v>0</v>
      </c>
      <c r="Y74" s="12"/>
      <c r="Z74" s="12"/>
      <c r="AA74" s="12"/>
      <c r="AB74" s="12"/>
      <c r="AC74" s="12"/>
      <c r="AD74" s="12"/>
      <c r="AE74" s="12"/>
      <c r="AF74" s="12"/>
      <c r="AG74" s="12"/>
      <c r="AH74" s="12"/>
      <c r="AI74" s="12"/>
      <c r="AJ74" s="12"/>
      <c r="AK74" s="12"/>
      <c r="AL74" s="12"/>
      <c r="AM74" s="12"/>
      <c r="AN74" s="12"/>
      <c r="AO74" s="12">
        <v>2.6209802627563477</v>
      </c>
      <c r="AP74" s="129">
        <v>26934</v>
      </c>
      <c r="AQ74" s="12"/>
      <c r="AR74" s="12"/>
      <c r="AS74" s="12"/>
      <c r="AT74" s="12"/>
      <c r="AU74" s="12"/>
      <c r="AV74" s="12"/>
      <c r="AW74" s="12"/>
      <c r="AX74" s="12"/>
      <c r="AY74" s="12"/>
      <c r="AZ74" s="12"/>
      <c r="BA74" s="12"/>
      <c r="BB74" s="12"/>
      <c r="BC74" s="12"/>
      <c r="BD74" s="12"/>
      <c r="BE74" s="12"/>
      <c r="BF74" s="12"/>
    </row>
    <row r="75" spans="1:58" ht="13.5" x14ac:dyDescent="0.25">
      <c r="A75" s="8" t="s">
        <v>97</v>
      </c>
      <c r="B75" s="12">
        <f t="shared" si="33"/>
        <v>0</v>
      </c>
      <c r="C75" s="12">
        <f t="shared" si="35"/>
        <v>0</v>
      </c>
      <c r="D75" s="12"/>
      <c r="E75" s="12">
        <f>('Commodity flow native units'!E75*27.7)/1000</f>
        <v>0</v>
      </c>
      <c r="F75" s="12"/>
      <c r="G75" s="12"/>
      <c r="H75" s="12"/>
      <c r="I75" s="12"/>
      <c r="J75" s="12"/>
      <c r="K75" s="12"/>
      <c r="L75" s="12"/>
      <c r="M75" s="12"/>
      <c r="N75" s="12"/>
      <c r="O75" s="12"/>
      <c r="P75" s="12"/>
      <c r="Q75" s="12"/>
      <c r="R75" s="12">
        <f t="shared" si="38"/>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3420.7001953125</v>
      </c>
      <c r="AP75" s="129">
        <v>31597.200000000001</v>
      </c>
      <c r="AQ75" s="12">
        <v>5795.89697265625</v>
      </c>
      <c r="AR75" s="12">
        <v>257.41030883789063</v>
      </c>
      <c r="AS75" s="12"/>
      <c r="AT75" s="12"/>
      <c r="AU75" s="12"/>
      <c r="AV75" s="12"/>
      <c r="AW75" s="12"/>
      <c r="AX75" s="12"/>
      <c r="AY75" s="12"/>
      <c r="AZ75" s="12"/>
      <c r="BA75" s="12"/>
      <c r="BB75" s="12"/>
      <c r="BC75" s="12"/>
      <c r="BD75" s="12"/>
      <c r="BE75" s="12"/>
      <c r="BF75" s="12"/>
    </row>
    <row r="76" spans="1:58" ht="13.5" x14ac:dyDescent="0.25">
      <c r="A76" s="8" t="s">
        <v>98</v>
      </c>
      <c r="B76" s="12">
        <f t="shared" si="33"/>
        <v>54960.52734375</v>
      </c>
      <c r="C76" s="12">
        <f t="shared" si="35"/>
        <v>0</v>
      </c>
      <c r="D76" s="12"/>
      <c r="E76" s="12">
        <f>('Commodity flow native units'!E76*27.7)/1000</f>
        <v>0</v>
      </c>
      <c r="F76" s="12">
        <v>54960.52734375</v>
      </c>
      <c r="G76" s="12"/>
      <c r="H76" s="12"/>
      <c r="I76" s="12"/>
      <c r="J76" s="12"/>
      <c r="K76" s="12"/>
      <c r="L76" s="12"/>
      <c r="M76" s="12"/>
      <c r="N76" s="12"/>
      <c r="O76" s="12"/>
      <c r="P76" s="12"/>
      <c r="Q76" s="12"/>
      <c r="R76" s="12">
        <f t="shared" si="38"/>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9"/>
      <c r="AQ76" s="12"/>
      <c r="AR76" s="12"/>
      <c r="AS76" s="12"/>
      <c r="AT76" s="12"/>
      <c r="AU76" s="12"/>
      <c r="AV76" s="12"/>
      <c r="AW76" s="12"/>
      <c r="AX76" s="12"/>
      <c r="AY76" s="12"/>
      <c r="AZ76" s="12"/>
      <c r="BA76" s="12"/>
      <c r="BB76" s="12"/>
      <c r="BC76" s="12"/>
      <c r="BD76" s="12"/>
      <c r="BE76" s="12"/>
      <c r="BF76" s="12"/>
    </row>
    <row r="77" spans="1:58" s="2" customFormat="1" ht="13.5" x14ac:dyDescent="0.25">
      <c r="A77" s="13" t="s">
        <v>99</v>
      </c>
      <c r="B77" s="12">
        <f t="shared" si="33"/>
        <v>241028.60693359375</v>
      </c>
      <c r="C77" s="14">
        <f t="shared" si="35"/>
        <v>0</v>
      </c>
      <c r="D77" s="14">
        <f>SUM(D78:D81)</f>
        <v>0</v>
      </c>
      <c r="E77" s="12">
        <f>('Commodity flow native units'!E77*27.7)/1000</f>
        <v>0</v>
      </c>
      <c r="F77" s="14">
        <f>SUM(F78:F81)</f>
        <v>241028.60693359375</v>
      </c>
      <c r="G77" s="14">
        <v>0</v>
      </c>
      <c r="H77" s="14">
        <v>0</v>
      </c>
      <c r="I77" s="14">
        <v>0</v>
      </c>
      <c r="J77" s="14">
        <v>0</v>
      </c>
      <c r="K77" s="14">
        <v>0</v>
      </c>
      <c r="L77" s="14">
        <v>0</v>
      </c>
      <c r="M77" s="14">
        <v>0</v>
      </c>
      <c r="N77" s="14">
        <v>0</v>
      </c>
      <c r="O77" s="14">
        <v>0</v>
      </c>
      <c r="P77" s="14">
        <v>0</v>
      </c>
      <c r="Q77" s="14">
        <f t="shared" ref="Q77:W77" si="39">SUM(Q78:Q81)</f>
        <v>0</v>
      </c>
      <c r="R77" s="14">
        <f>SUM(R78:R81)</f>
        <v>289</v>
      </c>
      <c r="S77" s="14">
        <f t="shared" si="39"/>
        <v>289</v>
      </c>
      <c r="T77" s="14">
        <f>SUM(T78:T81)</f>
        <v>0</v>
      </c>
      <c r="U77" s="14">
        <f t="shared" si="39"/>
        <v>0</v>
      </c>
      <c r="V77" s="14">
        <f t="shared" si="39"/>
        <v>0</v>
      </c>
      <c r="W77" s="14">
        <f t="shared" si="39"/>
        <v>877.9420166015625</v>
      </c>
      <c r="X77" s="14">
        <v>0</v>
      </c>
      <c r="Y77" s="14">
        <v>0</v>
      </c>
      <c r="Z77" s="14">
        <v>0</v>
      </c>
      <c r="AA77" s="14">
        <v>0</v>
      </c>
      <c r="AB77" s="14">
        <v>0</v>
      </c>
      <c r="AC77" s="14">
        <v>0</v>
      </c>
      <c r="AD77" s="14">
        <v>0</v>
      </c>
      <c r="AE77" s="14">
        <v>0</v>
      </c>
      <c r="AF77" s="14">
        <v>0</v>
      </c>
      <c r="AG77" s="14">
        <v>0</v>
      </c>
      <c r="AH77" s="14">
        <v>0</v>
      </c>
      <c r="AI77" s="14">
        <v>0</v>
      </c>
      <c r="AJ77" s="14">
        <v>0</v>
      </c>
      <c r="AK77" s="14">
        <v>0</v>
      </c>
      <c r="AL77" s="14">
        <f>SUM(AL78:AL81)</f>
        <v>333.92001342773438</v>
      </c>
      <c r="AM77" s="14">
        <v>0</v>
      </c>
      <c r="AN77" s="14">
        <v>0</v>
      </c>
      <c r="AO77" s="14">
        <v>0</v>
      </c>
      <c r="AP77" s="130">
        <v>0</v>
      </c>
      <c r="AQ77" s="14">
        <v>0</v>
      </c>
      <c r="AR77" s="14">
        <v>0</v>
      </c>
      <c r="AS77" s="14">
        <v>0</v>
      </c>
      <c r="AT77" s="14">
        <v>0</v>
      </c>
      <c r="AU77" s="14">
        <v>0</v>
      </c>
      <c r="AV77" s="14">
        <f t="shared" ref="AV77:BD77" si="40">SUM(AV78:AV81)</f>
        <v>12902</v>
      </c>
      <c r="AW77" s="14">
        <f t="shared" si="40"/>
        <v>4983.8243942260742</v>
      </c>
      <c r="AX77" s="14">
        <f t="shared" si="40"/>
        <v>0</v>
      </c>
      <c r="AY77" s="14">
        <f>SUM(AY78:AY81)</f>
        <v>0</v>
      </c>
      <c r="AZ77" s="14">
        <f t="shared" si="40"/>
        <v>0</v>
      </c>
      <c r="BA77" s="14">
        <f t="shared" si="40"/>
        <v>7.1339998245239258</v>
      </c>
      <c r="BB77" s="14">
        <f t="shared" si="40"/>
        <v>0</v>
      </c>
      <c r="BC77" s="14">
        <f t="shared" si="40"/>
        <v>0</v>
      </c>
      <c r="BD77" s="14">
        <f t="shared" si="40"/>
        <v>0</v>
      </c>
      <c r="BE77" s="14">
        <f>SUM(BE78:BE81)</f>
        <v>262116.93408203125</v>
      </c>
      <c r="BF77" s="14">
        <f>SUM(BF78:BF81)</f>
        <v>0</v>
      </c>
    </row>
    <row r="78" spans="1:58" ht="13.5" x14ac:dyDescent="0.25">
      <c r="A78" s="22" t="s">
        <v>134</v>
      </c>
      <c r="B78" s="12">
        <f t="shared" si="33"/>
        <v>235764.34375</v>
      </c>
      <c r="C78" s="12">
        <f t="shared" si="35"/>
        <v>0</v>
      </c>
      <c r="D78" s="12"/>
      <c r="E78" s="12">
        <f>('Commodity flow native units'!E78*27.7)/1000</f>
        <v>0</v>
      </c>
      <c r="F78" s="12">
        <v>235764.34375</v>
      </c>
      <c r="G78" s="12"/>
      <c r="H78" s="12"/>
      <c r="I78" s="12"/>
      <c r="J78" s="12"/>
      <c r="K78" s="12"/>
      <c r="L78" s="12"/>
      <c r="M78" s="12"/>
      <c r="N78" s="12"/>
      <c r="O78" s="12"/>
      <c r="P78" s="12"/>
      <c r="Q78" s="12"/>
      <c r="R78" s="12">
        <f t="shared" ref="R78:R85" si="41">SUM(S78:V78)</f>
        <v>0</v>
      </c>
      <c r="S78" s="12"/>
      <c r="T78" s="12"/>
      <c r="U78" s="12"/>
      <c r="V78" s="12"/>
      <c r="W78" s="12"/>
      <c r="X78" s="12">
        <f t="shared" ref="X78:X86" si="42">SUM(Y78:AC78)</f>
        <v>0</v>
      </c>
      <c r="Y78" s="12"/>
      <c r="Z78" s="12"/>
      <c r="AA78" s="12"/>
      <c r="AB78" s="12"/>
      <c r="AC78" s="12"/>
      <c r="AD78" s="12"/>
      <c r="AE78" s="12"/>
      <c r="AF78" s="12"/>
      <c r="AG78" s="12"/>
      <c r="AH78" s="12"/>
      <c r="AI78" s="12"/>
      <c r="AJ78" s="12"/>
      <c r="AK78" s="12"/>
      <c r="AL78" s="12">
        <v>333.92001342773438</v>
      </c>
      <c r="AM78" s="12"/>
      <c r="AN78" s="12"/>
      <c r="AO78" s="12"/>
      <c r="AP78" s="129"/>
      <c r="AQ78" s="12"/>
      <c r="AR78" s="12"/>
      <c r="AS78" s="12"/>
      <c r="AT78" s="12"/>
      <c r="AU78" s="12"/>
      <c r="AV78" s="12">
        <v>12902</v>
      </c>
      <c r="AW78" s="12">
        <v>4866</v>
      </c>
      <c r="AX78" s="12"/>
      <c r="AY78" s="12"/>
      <c r="AZ78" s="12"/>
      <c r="BA78" s="12">
        <v>7.1339998245239258</v>
      </c>
      <c r="BB78" s="12"/>
      <c r="BC78" s="12"/>
      <c r="BD78" s="12"/>
      <c r="BE78" s="12">
        <v>255653</v>
      </c>
      <c r="BF78" s="12"/>
    </row>
    <row r="79" spans="1:58" ht="13.5" x14ac:dyDescent="0.25">
      <c r="A79" s="22" t="s">
        <v>135</v>
      </c>
      <c r="B79" s="12">
        <f t="shared" si="33"/>
        <v>5264.26318359375</v>
      </c>
      <c r="C79" s="12">
        <f t="shared" si="35"/>
        <v>0</v>
      </c>
      <c r="D79" s="12"/>
      <c r="E79" s="12">
        <f>('Commodity flow native units'!E79*27.7)/1000</f>
        <v>0</v>
      </c>
      <c r="F79" s="12">
        <v>5264.26318359375</v>
      </c>
      <c r="G79" s="12"/>
      <c r="H79" s="12"/>
      <c r="I79" s="12"/>
      <c r="J79" s="12"/>
      <c r="K79" s="12"/>
      <c r="L79" s="12"/>
      <c r="M79" s="12"/>
      <c r="N79" s="12"/>
      <c r="O79" s="12"/>
      <c r="P79" s="12"/>
      <c r="Q79" s="12"/>
      <c r="R79" s="12">
        <v>289</v>
      </c>
      <c r="S79" s="12">
        <v>289</v>
      </c>
      <c r="T79" s="12"/>
      <c r="U79" s="12"/>
      <c r="V79" s="12"/>
      <c r="W79" s="12">
        <v>877.9420166015625</v>
      </c>
      <c r="X79" s="12">
        <f t="shared" si="42"/>
        <v>0</v>
      </c>
      <c r="Y79" s="12"/>
      <c r="Z79" s="12"/>
      <c r="AA79" s="12"/>
      <c r="AB79" s="12"/>
      <c r="AC79" s="12"/>
      <c r="AD79" s="12"/>
      <c r="AE79" s="12"/>
      <c r="AF79" s="12"/>
      <c r="AG79" s="12"/>
      <c r="AH79" s="12"/>
      <c r="AI79" s="12"/>
      <c r="AJ79" s="12"/>
      <c r="AK79" s="12"/>
      <c r="AL79" s="12"/>
      <c r="AM79" s="12"/>
      <c r="AN79" s="12"/>
      <c r="AO79" s="12"/>
      <c r="AP79" s="129"/>
      <c r="AQ79" s="12"/>
      <c r="AR79" s="12"/>
      <c r="AS79" s="12"/>
      <c r="AT79" s="12"/>
      <c r="AU79" s="12"/>
      <c r="AV79" s="12"/>
      <c r="AW79" s="128">
        <v>117.82439422607422</v>
      </c>
      <c r="AX79" s="12"/>
      <c r="AY79" s="12"/>
      <c r="AZ79" s="12"/>
      <c r="BA79" s="12"/>
      <c r="BB79" s="12"/>
      <c r="BC79" s="12"/>
      <c r="BD79" s="12"/>
      <c r="BE79" s="12">
        <v>6463.93408203125</v>
      </c>
      <c r="BF79" s="12"/>
    </row>
    <row r="80" spans="1:58" ht="13.5" x14ac:dyDescent="0.25">
      <c r="A80" s="8" t="s">
        <v>100</v>
      </c>
      <c r="B80" s="12">
        <f t="shared" si="33"/>
        <v>0</v>
      </c>
      <c r="C80" s="12">
        <f t="shared" si="35"/>
        <v>0</v>
      </c>
      <c r="D80" s="12"/>
      <c r="E80" s="12">
        <f>('Commodity flow native units'!E80*27.7)/1000</f>
        <v>0</v>
      </c>
      <c r="F80" s="12"/>
      <c r="G80" s="12"/>
      <c r="H80" s="12"/>
      <c r="I80" s="12"/>
      <c r="J80" s="12"/>
      <c r="K80" s="12"/>
      <c r="L80" s="12"/>
      <c r="M80" s="12"/>
      <c r="N80" s="12"/>
      <c r="O80" s="12"/>
      <c r="P80" s="12"/>
      <c r="Q80" s="12"/>
      <c r="R80" s="12">
        <f t="shared" si="41"/>
        <v>0</v>
      </c>
      <c r="S80" s="12"/>
      <c r="T80" s="12"/>
      <c r="U80" s="12"/>
      <c r="V80" s="12"/>
      <c r="W80" s="12"/>
      <c r="X80" s="12">
        <f t="shared" si="42"/>
        <v>0</v>
      </c>
      <c r="Y80" s="12"/>
      <c r="Z80" s="12"/>
      <c r="AA80" s="12"/>
      <c r="AB80" s="12"/>
      <c r="AC80" s="12"/>
      <c r="AD80" s="12"/>
      <c r="AE80" s="12"/>
      <c r="AF80" s="12"/>
      <c r="AG80" s="12"/>
      <c r="AH80" s="12"/>
      <c r="AI80" s="12"/>
      <c r="AJ80" s="12"/>
      <c r="AK80" s="12"/>
      <c r="AL80" s="12"/>
      <c r="AM80" s="12"/>
      <c r="AN80" s="12"/>
      <c r="AO80" s="12"/>
      <c r="AP80" s="129"/>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3"/>
        <v>0</v>
      </c>
      <c r="C81" s="12">
        <f t="shared" si="35"/>
        <v>0</v>
      </c>
      <c r="D81" s="12"/>
      <c r="E81" s="12">
        <f>('Commodity flow native units'!E81*27.7)/1000</f>
        <v>0</v>
      </c>
      <c r="F81" s="12"/>
      <c r="G81" s="12"/>
      <c r="H81" s="12"/>
      <c r="I81" s="12"/>
      <c r="J81" s="12"/>
      <c r="K81" s="12"/>
      <c r="L81" s="12"/>
      <c r="M81" s="12"/>
      <c r="N81" s="12"/>
      <c r="O81" s="12"/>
      <c r="P81" s="12"/>
      <c r="Q81" s="12"/>
      <c r="R81" s="12">
        <f t="shared" si="41"/>
        <v>0</v>
      </c>
      <c r="S81" s="12"/>
      <c r="T81" s="12"/>
      <c r="U81" s="12"/>
      <c r="V81" s="12"/>
      <c r="W81" s="12"/>
      <c r="X81" s="12">
        <f t="shared" si="42"/>
        <v>0</v>
      </c>
      <c r="Y81" s="12"/>
      <c r="Z81" s="12"/>
      <c r="AA81" s="12"/>
      <c r="AB81" s="12"/>
      <c r="AC81" s="12"/>
      <c r="AD81" s="12"/>
      <c r="AE81" s="12"/>
      <c r="AF81" s="12"/>
      <c r="AG81" s="12"/>
      <c r="AH81" s="12"/>
      <c r="AI81" s="12"/>
      <c r="AJ81" s="12"/>
      <c r="AK81" s="12"/>
      <c r="AL81" s="12"/>
      <c r="AM81" s="12"/>
      <c r="AN81" s="12"/>
      <c r="AO81" s="12"/>
      <c r="AP81" s="129"/>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3"/>
        <v>0</v>
      </c>
      <c r="C82" s="12">
        <f t="shared" si="35"/>
        <v>0</v>
      </c>
      <c r="D82" s="12"/>
      <c r="E82" s="12">
        <f>('Commodity flow native units'!E82*27.7)/1000</f>
        <v>0</v>
      </c>
      <c r="F82" s="12"/>
      <c r="G82" s="12"/>
      <c r="H82" s="12"/>
      <c r="I82" s="12"/>
      <c r="J82" s="12"/>
      <c r="K82" s="12"/>
      <c r="L82" s="12"/>
      <c r="M82" s="12"/>
      <c r="N82" s="12"/>
      <c r="O82" s="12"/>
      <c r="P82" s="12"/>
      <c r="Q82" s="12"/>
      <c r="R82" s="12">
        <f t="shared" si="41"/>
        <v>0</v>
      </c>
      <c r="S82" s="12"/>
      <c r="T82" s="12"/>
      <c r="U82" s="12"/>
      <c r="V82" s="12"/>
      <c r="W82" s="12"/>
      <c r="X82" s="12">
        <f t="shared" si="42"/>
        <v>0</v>
      </c>
      <c r="Y82" s="12"/>
      <c r="Z82" s="12"/>
      <c r="AA82" s="12"/>
      <c r="AB82" s="12"/>
      <c r="AC82" s="12"/>
      <c r="AD82" s="12"/>
      <c r="AE82" s="12"/>
      <c r="AF82" s="12"/>
      <c r="AG82" s="12"/>
      <c r="AH82" s="12"/>
      <c r="AI82" s="12"/>
      <c r="AJ82" s="12"/>
      <c r="AK82" s="12"/>
      <c r="AL82" s="12"/>
      <c r="AM82" s="12"/>
      <c r="AN82" s="12"/>
      <c r="AO82" s="12"/>
      <c r="AP82" s="129"/>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3"/>
        <v>0</v>
      </c>
      <c r="C83" s="12">
        <f t="shared" si="35"/>
        <v>0</v>
      </c>
      <c r="D83" s="12"/>
      <c r="E83" s="12">
        <f>('Commodity flow native units'!E83*27.7)/1000</f>
        <v>0</v>
      </c>
      <c r="F83" s="12"/>
      <c r="G83" s="12"/>
      <c r="H83" s="12"/>
      <c r="I83" s="12"/>
      <c r="J83" s="12"/>
      <c r="K83" s="12"/>
      <c r="L83" s="12"/>
      <c r="M83" s="12"/>
      <c r="N83" s="12"/>
      <c r="O83" s="12"/>
      <c r="P83" s="12"/>
      <c r="Q83" s="12"/>
      <c r="R83" s="12">
        <f t="shared" si="41"/>
        <v>0</v>
      </c>
      <c r="S83" s="12"/>
      <c r="T83" s="12"/>
      <c r="U83" s="12"/>
      <c r="V83" s="12"/>
      <c r="W83" s="12"/>
      <c r="X83" s="12">
        <f t="shared" si="42"/>
        <v>0</v>
      </c>
      <c r="Y83" s="12"/>
      <c r="Z83" s="12"/>
      <c r="AA83" s="12"/>
      <c r="AB83" s="12"/>
      <c r="AC83" s="12"/>
      <c r="AD83" s="12"/>
      <c r="AE83" s="12"/>
      <c r="AF83" s="12"/>
      <c r="AG83" s="12"/>
      <c r="AH83" s="12"/>
      <c r="AI83" s="12"/>
      <c r="AJ83" s="12"/>
      <c r="AK83" s="12"/>
      <c r="AL83" s="12"/>
      <c r="AM83" s="12"/>
      <c r="AN83" s="12"/>
      <c r="AO83" s="12"/>
      <c r="AP83" s="129"/>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3"/>
        <v>0</v>
      </c>
      <c r="C84" s="12">
        <f t="shared" si="35"/>
        <v>0</v>
      </c>
      <c r="D84" s="12"/>
      <c r="E84" s="12">
        <f>('Commodity flow native units'!E84*27.7)/1000</f>
        <v>0</v>
      </c>
      <c r="F84" s="12"/>
      <c r="G84" s="12"/>
      <c r="H84" s="12"/>
      <c r="I84" s="12"/>
      <c r="J84" s="12"/>
      <c r="K84" s="12"/>
      <c r="L84" s="12"/>
      <c r="M84" s="12"/>
      <c r="N84" s="12"/>
      <c r="O84" s="12"/>
      <c r="P84" s="12"/>
      <c r="Q84" s="12"/>
      <c r="R84" s="12">
        <f t="shared" si="41"/>
        <v>0</v>
      </c>
      <c r="S84" s="12"/>
      <c r="T84" s="12"/>
      <c r="U84" s="12"/>
      <c r="V84" s="12"/>
      <c r="W84" s="12"/>
      <c r="X84" s="12">
        <f t="shared" si="42"/>
        <v>0</v>
      </c>
      <c r="Y84" s="12"/>
      <c r="Z84" s="12"/>
      <c r="AA84" s="12"/>
      <c r="AB84" s="12"/>
      <c r="AC84" s="12"/>
      <c r="AD84" s="12"/>
      <c r="AE84" s="12"/>
      <c r="AF84" s="12"/>
      <c r="AG84" s="12"/>
      <c r="AH84" s="12"/>
      <c r="AI84" s="12"/>
      <c r="AJ84" s="12"/>
      <c r="AK84" s="12"/>
      <c r="AL84" s="12"/>
      <c r="AM84" s="12"/>
      <c r="AN84" s="12"/>
      <c r="AO84" s="12"/>
      <c r="AP84" s="129"/>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3"/>
        <v>0</v>
      </c>
      <c r="C85" s="12">
        <f t="shared" si="35"/>
        <v>0</v>
      </c>
      <c r="D85" s="12"/>
      <c r="E85" s="12">
        <f>('Commodity flow native units'!E85*27.7)/1000</f>
        <v>0</v>
      </c>
      <c r="F85" s="12"/>
      <c r="G85" s="12"/>
      <c r="H85" s="12"/>
      <c r="I85" s="12"/>
      <c r="J85" s="12"/>
      <c r="K85" s="12"/>
      <c r="L85" s="12"/>
      <c r="M85" s="12"/>
      <c r="N85" s="12"/>
      <c r="O85" s="12"/>
      <c r="P85" s="12"/>
      <c r="Q85" s="12"/>
      <c r="R85" s="12">
        <f t="shared" si="41"/>
        <v>0</v>
      </c>
      <c r="S85" s="12"/>
      <c r="T85" s="12"/>
      <c r="U85" s="12"/>
      <c r="V85" s="12"/>
      <c r="W85" s="12"/>
      <c r="X85" s="12">
        <f t="shared" si="42"/>
        <v>0</v>
      </c>
      <c r="Y85" s="12"/>
      <c r="Z85" s="12"/>
      <c r="AA85" s="12"/>
      <c r="AB85" s="12"/>
      <c r="AC85" s="12"/>
      <c r="AD85" s="12"/>
      <c r="AE85" s="12"/>
      <c r="AF85" s="12"/>
      <c r="AG85" s="12"/>
      <c r="AH85" s="12"/>
      <c r="AI85" s="12"/>
      <c r="AJ85" s="12"/>
      <c r="AK85" s="12"/>
      <c r="AL85" s="12"/>
      <c r="AM85" s="12"/>
      <c r="AN85" s="12"/>
      <c r="AO85" s="12"/>
      <c r="AP85" s="129"/>
      <c r="AQ85" s="12"/>
      <c r="AR85" s="12"/>
      <c r="AS85" s="12"/>
      <c r="AT85" s="12"/>
      <c r="AU85" s="12"/>
      <c r="AV85" s="12"/>
      <c r="AW85" s="12"/>
      <c r="AX85" s="12"/>
      <c r="AY85" s="12"/>
      <c r="AZ85" s="12"/>
      <c r="BA85" s="12"/>
      <c r="BB85" s="12"/>
      <c r="BC85" s="12"/>
      <c r="BD85" s="12"/>
      <c r="BE85" s="12"/>
      <c r="BF85" s="12"/>
    </row>
    <row r="86" spans="1:58" s="2" customFormat="1" ht="13.5" x14ac:dyDescent="0.25">
      <c r="A86" s="13" t="s">
        <v>106</v>
      </c>
      <c r="B86" s="12">
        <f t="shared" si="33"/>
        <v>0</v>
      </c>
      <c r="C86" s="14">
        <f t="shared" si="35"/>
        <v>0</v>
      </c>
      <c r="D86" s="14">
        <f t="shared" ref="D86:V86" si="43">SUM(D82:D85)</f>
        <v>0</v>
      </c>
      <c r="E86" s="12">
        <f>('Commodity flow native units'!E86*27.7)/1000</f>
        <v>0</v>
      </c>
      <c r="F86" s="14">
        <f t="shared" si="43"/>
        <v>0</v>
      </c>
      <c r="G86" s="14">
        <f t="shared" si="43"/>
        <v>0</v>
      </c>
      <c r="H86" s="14">
        <f t="shared" si="43"/>
        <v>0</v>
      </c>
      <c r="I86" s="14">
        <f t="shared" si="43"/>
        <v>0</v>
      </c>
      <c r="J86" s="14">
        <f t="shared" si="43"/>
        <v>0</v>
      </c>
      <c r="K86" s="14">
        <f t="shared" si="43"/>
        <v>0</v>
      </c>
      <c r="L86" s="14">
        <f t="shared" si="43"/>
        <v>0</v>
      </c>
      <c r="M86" s="14">
        <f t="shared" si="43"/>
        <v>0</v>
      </c>
      <c r="N86" s="14">
        <f t="shared" si="43"/>
        <v>0</v>
      </c>
      <c r="O86" s="14">
        <f t="shared" si="43"/>
        <v>0</v>
      </c>
      <c r="P86" s="14">
        <f t="shared" si="43"/>
        <v>0</v>
      </c>
      <c r="Q86" s="14">
        <f t="shared" si="43"/>
        <v>0</v>
      </c>
      <c r="R86" s="14">
        <f t="shared" ref="R86" si="44">SUM(S86:V86)</f>
        <v>0</v>
      </c>
      <c r="S86" s="14">
        <f t="shared" si="43"/>
        <v>0</v>
      </c>
      <c r="T86" s="14">
        <f t="shared" si="43"/>
        <v>0</v>
      </c>
      <c r="U86" s="14">
        <f t="shared" si="43"/>
        <v>0</v>
      </c>
      <c r="V86" s="14">
        <f t="shared" si="43"/>
        <v>0</v>
      </c>
      <c r="W86" s="14">
        <f t="shared" ref="W86:AU86" si="45">SUM(W82:W85)</f>
        <v>0</v>
      </c>
      <c r="X86" s="14">
        <f t="shared" si="42"/>
        <v>0</v>
      </c>
      <c r="Y86" s="14">
        <f t="shared" si="45"/>
        <v>0</v>
      </c>
      <c r="Z86" s="14">
        <f t="shared" si="45"/>
        <v>0</v>
      </c>
      <c r="AA86" s="14">
        <f t="shared" si="45"/>
        <v>0</v>
      </c>
      <c r="AB86" s="14">
        <f t="shared" si="45"/>
        <v>0</v>
      </c>
      <c r="AC86" s="14">
        <f t="shared" si="45"/>
        <v>0</v>
      </c>
      <c r="AD86" s="14">
        <f t="shared" si="45"/>
        <v>0</v>
      </c>
      <c r="AE86" s="14">
        <f t="shared" si="45"/>
        <v>0</v>
      </c>
      <c r="AF86" s="14">
        <f t="shared" si="45"/>
        <v>0</v>
      </c>
      <c r="AG86" s="14">
        <f t="shared" si="45"/>
        <v>0</v>
      </c>
      <c r="AH86" s="14">
        <f t="shared" si="45"/>
        <v>0</v>
      </c>
      <c r="AI86" s="14">
        <f t="shared" si="45"/>
        <v>0</v>
      </c>
      <c r="AJ86" s="14">
        <f t="shared" si="45"/>
        <v>0</v>
      </c>
      <c r="AK86" s="14">
        <f t="shared" si="45"/>
        <v>0</v>
      </c>
      <c r="AL86" s="14">
        <f t="shared" si="45"/>
        <v>0</v>
      </c>
      <c r="AM86" s="14">
        <f t="shared" si="45"/>
        <v>0</v>
      </c>
      <c r="AN86" s="14">
        <f t="shared" si="45"/>
        <v>0</v>
      </c>
      <c r="AO86" s="14">
        <f t="shared" si="45"/>
        <v>0</v>
      </c>
      <c r="AP86" s="130">
        <v>0</v>
      </c>
      <c r="AQ86" s="14">
        <f t="shared" si="45"/>
        <v>0</v>
      </c>
      <c r="AR86" s="14">
        <f t="shared" si="45"/>
        <v>0</v>
      </c>
      <c r="AS86" s="14">
        <f t="shared" si="45"/>
        <v>0</v>
      </c>
      <c r="AT86" s="14">
        <f t="shared" si="45"/>
        <v>0</v>
      </c>
      <c r="AU86" s="14">
        <f t="shared" si="45"/>
        <v>0</v>
      </c>
      <c r="AV86" s="14">
        <f>SUM(AV82:AV85)</f>
        <v>0</v>
      </c>
      <c r="AW86" s="14">
        <f>SUM(AW82:AW85)</f>
        <v>0</v>
      </c>
      <c r="AX86" s="14">
        <f t="shared" ref="AX86:BF86" si="46">SUM(AX82:AX85)</f>
        <v>0</v>
      </c>
      <c r="AY86" s="14">
        <f t="shared" si="46"/>
        <v>0</v>
      </c>
      <c r="AZ86" s="14">
        <f t="shared" si="46"/>
        <v>0</v>
      </c>
      <c r="BA86" s="14">
        <f t="shared" si="46"/>
        <v>0</v>
      </c>
      <c r="BB86" s="14">
        <f t="shared" si="46"/>
        <v>0</v>
      </c>
      <c r="BC86" s="14">
        <f t="shared" si="46"/>
        <v>0</v>
      </c>
      <c r="BD86" s="14">
        <f t="shared" si="46"/>
        <v>0</v>
      </c>
      <c r="BE86" s="14">
        <f>SUM(BE82:BE85)</f>
        <v>0</v>
      </c>
      <c r="BF86" s="14">
        <f t="shared" si="46"/>
        <v>0</v>
      </c>
    </row>
    <row r="87" spans="1:58" ht="13.5" x14ac:dyDescent="0.25">
      <c r="A87" s="8" t="s">
        <v>107</v>
      </c>
      <c r="B87" s="12">
        <f t="shared" si="33"/>
        <v>0</v>
      </c>
      <c r="C87" s="12">
        <f t="shared" si="35"/>
        <v>0</v>
      </c>
      <c r="D87" s="12"/>
      <c r="E87" s="12">
        <f>('Commodity flow native units'!E87*27.7)/1000</f>
        <v>0</v>
      </c>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9"/>
      <c r="AQ87" s="12"/>
      <c r="AR87" s="12"/>
      <c r="AS87" s="12"/>
      <c r="AT87" s="12"/>
      <c r="AU87" s="12"/>
      <c r="AV87" s="12"/>
      <c r="AW87" s="12">
        <v>10663.2001953125</v>
      </c>
      <c r="AX87" s="12"/>
      <c r="AY87" s="12"/>
      <c r="AZ87" s="12"/>
      <c r="BA87" s="12"/>
      <c r="BB87" s="12"/>
      <c r="BC87" s="12"/>
      <c r="BD87" s="12"/>
      <c r="BE87" s="12">
        <v>10663.2001953125</v>
      </c>
      <c r="BF87" s="12"/>
    </row>
    <row r="88" spans="1:58" ht="13.5" x14ac:dyDescent="0.25">
      <c r="A88" s="8" t="s">
        <v>108</v>
      </c>
      <c r="B88" s="12">
        <f t="shared" si="33"/>
        <v>0</v>
      </c>
      <c r="C88" s="12">
        <f t="shared" si="35"/>
        <v>0</v>
      </c>
      <c r="D88" s="12"/>
      <c r="E88" s="12">
        <f>('Commodity flow native units'!E88*27.7)/1000</f>
        <v>0</v>
      </c>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9"/>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3"/>
        <v>0</v>
      </c>
      <c r="C89" s="12">
        <f t="shared" si="35"/>
        <v>0</v>
      </c>
      <c r="D89" s="12"/>
      <c r="E89" s="12">
        <f>('Commodity flow native units'!E89*27.7)/1000</f>
        <v>0</v>
      </c>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9"/>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3"/>
        <v>0</v>
      </c>
      <c r="C90" s="12">
        <f t="shared" si="35"/>
        <v>0</v>
      </c>
      <c r="D90" s="12"/>
      <c r="E90" s="12">
        <f>('Commodity flow native units'!E90*27.7)/1000</f>
        <v>0</v>
      </c>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9"/>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3"/>
        <v>0</v>
      </c>
      <c r="C91" s="12">
        <f t="shared" si="35"/>
        <v>0</v>
      </c>
      <c r="D91" s="12"/>
      <c r="E91" s="12">
        <f>('Commodity flow native units'!E91*27.7)/1000</f>
        <v>0</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9"/>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3"/>
        <v>0</v>
      </c>
      <c r="C92" s="12">
        <f t="shared" si="35"/>
        <v>0</v>
      </c>
      <c r="D92" s="12"/>
      <c r="E92" s="12">
        <f>('Commodity flow native units'!E92*27.7)/1000</f>
        <v>0</v>
      </c>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9"/>
      <c r="AQ92" s="12"/>
      <c r="AR92" s="12"/>
      <c r="AS92" s="12"/>
      <c r="AT92" s="12"/>
      <c r="AU92" s="12"/>
      <c r="AV92" s="12"/>
      <c r="AW92" s="12"/>
      <c r="AX92" s="12"/>
      <c r="AY92" s="12"/>
      <c r="AZ92" s="12"/>
      <c r="BA92" s="12"/>
      <c r="BB92" s="12"/>
      <c r="BC92" s="12"/>
      <c r="BD92" s="12"/>
      <c r="BE92" s="12"/>
      <c r="BF92" s="12"/>
    </row>
    <row r="95" spans="1:58" x14ac:dyDescent="0.2">
      <c r="B95" s="13"/>
      <c r="C95" s="15"/>
    </row>
    <row r="96" spans="1:58" x14ac:dyDescent="0.2">
      <c r="B96" s="15"/>
      <c r="C96" s="15"/>
    </row>
    <row r="97" spans="2:3" x14ac:dyDescent="0.2">
      <c r="B97" s="15"/>
      <c r="C97" s="15"/>
    </row>
    <row r="98" spans="2:3" x14ac:dyDescent="0.2">
      <c r="B98" s="15"/>
      <c r="C98" s="15"/>
    </row>
    <row r="99" spans="2:3" x14ac:dyDescent="0.2">
      <c r="B99" s="15"/>
      <c r="C99" s="15"/>
    </row>
    <row r="100" spans="2:3" x14ac:dyDescent="0.2">
      <c r="B100" s="15"/>
      <c r="C100" s="15"/>
    </row>
    <row r="101" spans="2:3" x14ac:dyDescent="0.2">
      <c r="B101" s="15"/>
    </row>
    <row r="102" spans="2:3" x14ac:dyDescent="0.2">
      <c r="B102" s="15"/>
      <c r="C102" s="1"/>
    </row>
    <row r="103" spans="2:3" x14ac:dyDescent="0.2">
      <c r="C103" s="1"/>
    </row>
    <row r="104" spans="2:3" x14ac:dyDescent="0.2">
      <c r="C104" s="1"/>
    </row>
    <row r="105" spans="2:3" x14ac:dyDescent="0.2">
      <c r="B105" s="8"/>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row>
    <row r="125" spans="2:3" x14ac:dyDescent="0.2">
      <c r="B125" s="1"/>
    </row>
  </sheetData>
  <mergeCells count="2">
    <mergeCell ref="BH3:BI3"/>
    <mergeCell ref="BJ3:BK3"/>
  </mergeCells>
  <pageMargins left="0.7" right="0.7" top="0.75" bottom="0.75" header="0.3" footer="0.3"/>
  <ignoredErrors>
    <ignoredError sqref="E10:E13" formula="1"/>
    <ignoredError sqref="BE31 P45 O13" formulaRange="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106"/>
  <sheetViews>
    <sheetView topLeftCell="F50" zoomScaleNormal="100" workbookViewId="0">
      <selection activeCell="S73" sqref="S73"/>
    </sheetView>
  </sheetViews>
  <sheetFormatPr defaultColWidth="9.140625" defaultRowHeight="12.75" x14ac:dyDescent="0.2"/>
  <cols>
    <col min="1" max="1" width="32.7109375" customWidth="1"/>
    <col min="2" max="3" width="14.7109375" customWidth="1"/>
    <col min="4" max="4" width="16.5703125" customWidth="1"/>
    <col min="5" max="5" width="18.140625" style="65" customWidth="1"/>
    <col min="6" max="17" width="14.7109375" customWidth="1"/>
    <col min="18" max="18" width="16.7109375" customWidth="1"/>
    <col min="19" max="19" width="16.28515625" customWidth="1"/>
    <col min="20" max="57" width="14.7109375" customWidth="1"/>
    <col min="58" max="58" width="14.7109375" style="87" customWidth="1"/>
  </cols>
  <sheetData>
    <row r="1" spans="1:98" ht="26.25" x14ac:dyDescent="0.4">
      <c r="A1" s="141" t="s">
        <v>363</v>
      </c>
      <c r="B1" s="141"/>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171</v>
      </c>
      <c r="B2" s="28" t="s">
        <v>172</v>
      </c>
      <c r="C2" s="29" t="s">
        <v>173</v>
      </c>
      <c r="D2" s="29" t="s">
        <v>174</v>
      </c>
      <c r="E2" s="40" t="s">
        <v>365</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219</v>
      </c>
      <c r="B3" s="40" t="s">
        <v>154</v>
      </c>
      <c r="C3" s="40" t="s">
        <v>154</v>
      </c>
      <c r="D3" s="40" t="s">
        <v>154</v>
      </c>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+D6+F6+E6+G6</f>
        <v>5995231.6191875003</v>
      </c>
      <c r="C6" s="65"/>
      <c r="D6" s="65">
        <v>82526.9296875</v>
      </c>
      <c r="E6" s="65">
        <v>70735.689499999993</v>
      </c>
      <c r="F6" s="65">
        <v>5841969</v>
      </c>
      <c r="G6" s="65"/>
      <c r="H6" s="65"/>
      <c r="I6" s="65"/>
      <c r="J6" s="66"/>
      <c r="K6" s="65"/>
      <c r="L6" s="65"/>
      <c r="M6" s="65"/>
      <c r="N6" s="67"/>
      <c r="O6" s="65"/>
      <c r="P6" s="65"/>
      <c r="Q6" s="65"/>
      <c r="R6" s="65">
        <f>SUM(S6:V6)</f>
        <v>631900</v>
      </c>
      <c r="S6" s="65">
        <v>631900</v>
      </c>
      <c r="T6" s="65"/>
      <c r="U6" s="65"/>
      <c r="V6" s="65"/>
      <c r="W6" s="67">
        <v>51745</v>
      </c>
      <c r="X6" s="65">
        <f t="shared" ref="X6:X11" si="0">SUM(Y6:AC6)</f>
        <v>64492.6533203125</v>
      </c>
      <c r="Y6" s="65">
        <v>12712.6806640625</v>
      </c>
      <c r="Z6" s="65">
        <v>51779.97265625</v>
      </c>
      <c r="AA6" s="65"/>
      <c r="AB6" s="65"/>
      <c r="AC6" s="65"/>
      <c r="AD6" s="66"/>
      <c r="AE6" s="65"/>
      <c r="AF6" s="65"/>
      <c r="AG6" s="65"/>
      <c r="AH6" s="65"/>
      <c r="AI6" s="65"/>
      <c r="AJ6" s="65"/>
      <c r="AK6" s="65"/>
      <c r="AL6" s="65"/>
      <c r="AM6" s="65"/>
      <c r="AN6" s="65"/>
      <c r="AO6" s="65"/>
      <c r="AP6" s="65"/>
      <c r="AQ6" s="65"/>
      <c r="AR6" s="65"/>
      <c r="AS6" s="65"/>
      <c r="AT6" s="65"/>
      <c r="AU6" s="65"/>
      <c r="AV6" s="65">
        <f>+AV89*3.6/0.33</f>
        <v>140749.09090909091</v>
      </c>
      <c r="AW6" s="65">
        <f>+AW89*3.6</f>
        <v>21692.967130314439</v>
      </c>
      <c r="AX6" s="65">
        <f>+AX89*3.6/0.1</f>
        <v>0</v>
      </c>
      <c r="AY6" s="65">
        <f>3005000.25/1000</f>
        <v>3005.0002500000001</v>
      </c>
      <c r="AZ6" s="65">
        <f>+AZ89*3.6</f>
        <v>0</v>
      </c>
      <c r="BA6" s="65">
        <f>+BA89*3.6</f>
        <v>25.682398029420742</v>
      </c>
      <c r="BB6" s="65"/>
      <c r="BC6" s="65"/>
      <c r="BD6" s="65"/>
      <c r="BE6" s="65">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ref="B7:B12" si="1">+D7+F7+E7+G7</f>
        <v>0</v>
      </c>
      <c r="C7" s="65"/>
      <c r="D7" s="65"/>
      <c r="F7" s="65"/>
      <c r="G7" s="65"/>
      <c r="H7" s="65"/>
      <c r="I7" s="65"/>
      <c r="J7" s="65"/>
      <c r="K7" s="65"/>
      <c r="L7" s="65"/>
      <c r="M7" s="65"/>
      <c r="N7" s="67"/>
      <c r="O7" s="65"/>
      <c r="P7" s="65"/>
      <c r="Q7" s="65"/>
      <c r="R7" s="65">
        <f t="shared" ref="R7:R12" si="2">SUM(S7:V7)</f>
        <v>0</v>
      </c>
      <c r="S7" s="65"/>
      <c r="T7" s="65"/>
      <c r="U7" s="65"/>
      <c r="V7" s="65"/>
      <c r="W7" s="67"/>
      <c r="X7" s="65">
        <f t="shared" si="0"/>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 t="shared" si="1"/>
        <v>13681.5418421875</v>
      </c>
      <c r="C8" s="65"/>
      <c r="D8" s="65"/>
      <c r="E8" s="65">
        <v>3666.5936000000002</v>
      </c>
      <c r="F8" s="65">
        <v>10014.9482421875</v>
      </c>
      <c r="G8" s="65"/>
      <c r="H8" s="65"/>
      <c r="I8" s="65"/>
      <c r="J8" s="65"/>
      <c r="K8" s="65"/>
      <c r="L8" s="65"/>
      <c r="M8" s="65"/>
      <c r="N8" s="67"/>
      <c r="O8" s="65"/>
      <c r="P8" s="65"/>
      <c r="Q8" s="65"/>
      <c r="R8" s="65">
        <f t="shared" si="2"/>
        <v>0</v>
      </c>
      <c r="S8" s="65"/>
      <c r="T8" s="65"/>
      <c r="U8" s="65"/>
      <c r="V8" s="65"/>
      <c r="W8" s="67">
        <v>113857.921875</v>
      </c>
      <c r="X8" s="65">
        <f t="shared" si="0"/>
        <v>884128.5625</v>
      </c>
      <c r="Y8" s="65">
        <v>884128.5625</v>
      </c>
      <c r="Z8" s="65"/>
      <c r="AA8" s="65"/>
      <c r="AB8" s="65"/>
      <c r="AC8" s="65"/>
      <c r="AD8" s="65"/>
      <c r="AE8" s="65"/>
      <c r="AF8" s="65">
        <v>42.010643005371094</v>
      </c>
      <c r="AG8" s="65">
        <v>32739.482421875</v>
      </c>
      <c r="AH8" s="65">
        <v>743.03399658203125</v>
      </c>
      <c r="AI8" s="65"/>
      <c r="AJ8" s="65">
        <v>6115.73583984375</v>
      </c>
      <c r="AK8" s="65">
        <v>1.2128559350967407</v>
      </c>
      <c r="AL8" s="65">
        <v>56649.4765625</v>
      </c>
      <c r="AM8" s="65">
        <v>3796.2734375</v>
      </c>
      <c r="AN8" s="65"/>
      <c r="AO8" s="65">
        <v>104.21138000488281</v>
      </c>
      <c r="AP8" s="65">
        <v>8481.7939453125</v>
      </c>
      <c r="AQ8" s="65">
        <v>4.0782899856567383</v>
      </c>
      <c r="AR8" s="65">
        <v>1173.4552001953125</v>
      </c>
      <c r="AS8" s="65"/>
      <c r="AT8" s="65"/>
      <c r="AU8" s="65"/>
      <c r="AV8" s="65"/>
      <c r="AW8" s="65"/>
      <c r="AX8" s="65"/>
      <c r="AY8" s="65"/>
      <c r="AZ8" s="65"/>
      <c r="BA8" s="65"/>
      <c r="BB8" s="65"/>
      <c r="BC8" s="65"/>
      <c r="BD8" s="65"/>
      <c r="BE8" s="65">
        <v>42804</v>
      </c>
      <c r="BF8" s="68"/>
    </row>
    <row r="9" spans="1:98" x14ac:dyDescent="0.2">
      <c r="A9" s="64" t="s">
        <v>238</v>
      </c>
      <c r="B9" s="65">
        <f t="shared" si="1"/>
        <v>-1927671.4390296875</v>
      </c>
      <c r="C9" s="65"/>
      <c r="D9" s="65">
        <v>-14139.5029296875</v>
      </c>
      <c r="E9" s="65">
        <v>-27233.061099999999</v>
      </c>
      <c r="F9" s="65">
        <v>-1886298.875</v>
      </c>
      <c r="G9" s="65"/>
      <c r="H9" s="65"/>
      <c r="I9" s="65"/>
      <c r="J9" s="65"/>
      <c r="K9" s="65"/>
      <c r="L9" s="65"/>
      <c r="M9" s="65"/>
      <c r="N9" s="67"/>
      <c r="O9" s="65"/>
      <c r="P9" s="65"/>
      <c r="Q9" s="65"/>
      <c r="R9" s="65">
        <f t="shared" si="2"/>
        <v>0</v>
      </c>
      <c r="S9" s="65"/>
      <c r="T9" s="65"/>
      <c r="U9" s="65"/>
      <c r="V9" s="65"/>
      <c r="W9" s="67">
        <v>-16.213968276977539</v>
      </c>
      <c r="X9" s="65">
        <f t="shared" si="0"/>
        <v>0</v>
      </c>
      <c r="Y9" s="65"/>
      <c r="Z9" s="65"/>
      <c r="AA9" s="65"/>
      <c r="AB9" s="65"/>
      <c r="AC9" s="65"/>
      <c r="AD9" s="65"/>
      <c r="AE9" s="65"/>
      <c r="AF9" s="65">
        <v>-219.75410461425781</v>
      </c>
      <c r="AG9" s="65">
        <v>-11165.35546875</v>
      </c>
      <c r="AH9" s="65">
        <v>-120.24505615234375</v>
      </c>
      <c r="AI9" s="65"/>
      <c r="AJ9" s="65">
        <v>-3163.425537109375</v>
      </c>
      <c r="AK9" s="65">
        <v>-135.02291870117188</v>
      </c>
      <c r="AL9" s="65">
        <v>-21750.728515625</v>
      </c>
      <c r="AM9" s="65">
        <v>-55853.33984375</v>
      </c>
      <c r="AN9" s="65"/>
      <c r="AO9" s="65">
        <v>-125.79197692871094</v>
      </c>
      <c r="AP9" s="65">
        <v>-4238.04833984375</v>
      </c>
      <c r="AQ9" s="65">
        <v>-352.03201293945313</v>
      </c>
      <c r="AR9" s="65">
        <v>-4239.23876953125</v>
      </c>
      <c r="AS9" s="65"/>
      <c r="AT9" s="65"/>
      <c r="AU9" s="65"/>
      <c r="AV9" s="65"/>
      <c r="AW9" s="65"/>
      <c r="AX9" s="65"/>
      <c r="AY9" s="65"/>
      <c r="AZ9" s="65"/>
      <c r="BA9" s="65"/>
      <c r="BB9" s="65"/>
      <c r="BC9" s="65"/>
      <c r="BD9" s="65"/>
      <c r="BE9" s="65">
        <v>-53870.3984375</v>
      </c>
      <c r="BF9" s="68"/>
    </row>
    <row r="10" spans="1:98" x14ac:dyDescent="0.2">
      <c r="A10" s="64" t="s">
        <v>239</v>
      </c>
      <c r="B10" s="65">
        <f t="shared" si="1"/>
        <v>0</v>
      </c>
      <c r="C10" s="65"/>
      <c r="D10" s="65"/>
      <c r="F10" s="65"/>
      <c r="G10" s="65"/>
      <c r="H10" s="65"/>
      <c r="I10" s="65"/>
      <c r="J10" s="65"/>
      <c r="K10" s="65"/>
      <c r="L10" s="65"/>
      <c r="M10" s="65"/>
      <c r="N10" s="67"/>
      <c r="O10" s="65"/>
      <c r="P10" s="65"/>
      <c r="Q10" s="65"/>
      <c r="R10" s="65">
        <f t="shared" si="2"/>
        <v>0</v>
      </c>
      <c r="S10" s="65"/>
      <c r="T10" s="65"/>
      <c r="U10" s="65"/>
      <c r="V10" s="65"/>
      <c r="W10" s="67"/>
      <c r="X10" s="65">
        <f t="shared" si="0"/>
        <v>0</v>
      </c>
      <c r="Y10" s="65"/>
      <c r="Z10" s="65"/>
      <c r="AA10" s="65"/>
      <c r="AB10" s="65"/>
      <c r="AC10" s="65"/>
      <c r="AD10" s="65"/>
      <c r="AE10" s="65"/>
      <c r="AF10" s="65"/>
      <c r="AG10" s="65"/>
      <c r="AH10" s="65"/>
      <c r="AI10" s="65"/>
      <c r="AJ10" s="65">
        <v>-39195.9609375</v>
      </c>
      <c r="AK10" s="65"/>
      <c r="AL10" s="65">
        <v>-63026.2109375</v>
      </c>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 t="shared" si="1"/>
        <v>0</v>
      </c>
      <c r="C11" s="65"/>
      <c r="D11" s="65"/>
      <c r="F11" s="65"/>
      <c r="G11" s="65"/>
      <c r="H11" s="65"/>
      <c r="I11" s="65"/>
      <c r="J11" s="65"/>
      <c r="K11" s="65"/>
      <c r="L11" s="65"/>
      <c r="M11" s="65"/>
      <c r="N11" s="67"/>
      <c r="O11" s="65"/>
      <c r="P11" s="65"/>
      <c r="Q11" s="65"/>
      <c r="R11" s="65">
        <f t="shared" si="2"/>
        <v>0</v>
      </c>
      <c r="S11" s="65"/>
      <c r="T11" s="65"/>
      <c r="U11" s="65"/>
      <c r="V11" s="65"/>
      <c r="W11" s="67"/>
      <c r="X11" s="65">
        <f t="shared" si="0"/>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65">
        <f t="shared" si="1"/>
        <v>4081241.7220000001</v>
      </c>
      <c r="C12" s="71">
        <f t="shared" ref="C12:BF12" si="3">SUM(C6:C11)</f>
        <v>0</v>
      </c>
      <c r="D12" s="71">
        <f t="shared" si="3"/>
        <v>68387.4267578125</v>
      </c>
      <c r="E12" s="65">
        <f>SUM(E6:E11)</f>
        <v>47169.222000000002</v>
      </c>
      <c r="F12" s="71">
        <f t="shared" si="3"/>
        <v>3965685.0732421875</v>
      </c>
      <c r="G12" s="71">
        <f t="shared" si="3"/>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65">
        <f t="shared" si="2"/>
        <v>631900</v>
      </c>
      <c r="S12" s="71">
        <f t="shared" si="3"/>
        <v>631900</v>
      </c>
      <c r="T12" s="71">
        <f t="shared" si="3"/>
        <v>0</v>
      </c>
      <c r="U12" s="71">
        <f t="shared" si="3"/>
        <v>0</v>
      </c>
      <c r="V12" s="71">
        <f t="shared" si="3"/>
        <v>0</v>
      </c>
      <c r="W12" s="72">
        <f t="shared" si="3"/>
        <v>165586.70790672302</v>
      </c>
      <c r="X12" s="72">
        <f t="shared" si="3"/>
        <v>948621.2158203125</v>
      </c>
      <c r="Y12" s="71">
        <f t="shared" si="3"/>
        <v>896841.2431640625</v>
      </c>
      <c r="Z12" s="71">
        <f t="shared" si="3"/>
        <v>51779.97265625</v>
      </c>
      <c r="AA12" s="71">
        <f t="shared" si="3"/>
        <v>0</v>
      </c>
      <c r="AB12" s="71">
        <f t="shared" si="3"/>
        <v>0</v>
      </c>
      <c r="AC12" s="71">
        <f t="shared" si="3"/>
        <v>0</v>
      </c>
      <c r="AD12" s="71">
        <f t="shared" si="3"/>
        <v>0</v>
      </c>
      <c r="AE12" s="71">
        <f t="shared" si="3"/>
        <v>0</v>
      </c>
      <c r="AF12" s="71">
        <f t="shared" si="3"/>
        <v>-177.74346160888672</v>
      </c>
      <c r="AG12" s="71">
        <f t="shared" si="3"/>
        <v>21574.126953125</v>
      </c>
      <c r="AH12" s="71">
        <f t="shared" si="3"/>
        <v>622.7889404296875</v>
      </c>
      <c r="AI12" s="71">
        <f t="shared" si="3"/>
        <v>0</v>
      </c>
      <c r="AJ12" s="71">
        <f t="shared" si="3"/>
        <v>-36243.650634765625</v>
      </c>
      <c r="AK12" s="71">
        <f t="shared" si="3"/>
        <v>-133.81006276607513</v>
      </c>
      <c r="AL12" s="71">
        <f t="shared" si="3"/>
        <v>-28127.462890625</v>
      </c>
      <c r="AM12" s="71">
        <f t="shared" si="3"/>
        <v>-52057.06640625</v>
      </c>
      <c r="AN12" s="71">
        <f t="shared" si="3"/>
        <v>0</v>
      </c>
      <c r="AO12" s="71">
        <f t="shared" si="3"/>
        <v>-21.580596923828125</v>
      </c>
      <c r="AP12" s="71">
        <f t="shared" si="3"/>
        <v>4243.74560546875</v>
      </c>
      <c r="AQ12" s="71">
        <f t="shared" si="3"/>
        <v>-347.95372295379639</v>
      </c>
      <c r="AR12" s="71">
        <f t="shared" si="3"/>
        <v>-3065.7835693359375</v>
      </c>
      <c r="AS12" s="71">
        <f t="shared" si="3"/>
        <v>0</v>
      </c>
      <c r="AT12" s="71">
        <f t="shared" si="3"/>
        <v>0</v>
      </c>
      <c r="AU12" s="71">
        <f t="shared" si="3"/>
        <v>0</v>
      </c>
      <c r="AV12" s="71">
        <f t="shared" si="3"/>
        <v>140749.09090909091</v>
      </c>
      <c r="AW12" s="71">
        <f t="shared" si="3"/>
        <v>21692.967130314439</v>
      </c>
      <c r="AX12" s="71">
        <f t="shared" si="3"/>
        <v>0</v>
      </c>
      <c r="AY12" s="71">
        <f t="shared" si="3"/>
        <v>3005.0002500000001</v>
      </c>
      <c r="AZ12" s="71">
        <f t="shared" si="3"/>
        <v>0</v>
      </c>
      <c r="BA12" s="71">
        <f t="shared" si="3"/>
        <v>25.682398029420742</v>
      </c>
      <c r="BB12" s="71">
        <f t="shared" si="3"/>
        <v>0</v>
      </c>
      <c r="BC12" s="71">
        <f t="shared" si="3"/>
        <v>0</v>
      </c>
      <c r="BD12" s="71">
        <f t="shared" si="3"/>
        <v>0</v>
      </c>
      <c r="BE12" s="71">
        <f t="shared" si="3"/>
        <v>-11066.3984375</v>
      </c>
      <c r="BF12" s="73">
        <f t="shared" si="3"/>
        <v>0</v>
      </c>
    </row>
    <row r="13" spans="1:98" x14ac:dyDescent="0.2">
      <c r="A13" s="64" t="s">
        <v>242</v>
      </c>
      <c r="B13" s="65">
        <f>+D13+F13+E13+G13</f>
        <v>0</v>
      </c>
      <c r="C13" s="65"/>
      <c r="D13" s="65"/>
      <c r="F13" s="65"/>
      <c r="G13" s="65"/>
      <c r="H13" s="65"/>
      <c r="I13" s="65"/>
      <c r="J13" s="65"/>
      <c r="K13" s="65"/>
      <c r="L13" s="65"/>
      <c r="M13" s="65"/>
      <c r="N13" s="67"/>
      <c r="O13" s="65"/>
      <c r="P13" s="65"/>
      <c r="Q13" s="65"/>
      <c r="R13" s="65">
        <f>SUM(S13:V13)</f>
        <v>0</v>
      </c>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+D14+F14+E14+G14</f>
        <v>0</v>
      </c>
      <c r="C14" s="65"/>
      <c r="D14" s="65"/>
      <c r="F14" s="65"/>
      <c r="G14" s="65"/>
      <c r="H14" s="65"/>
      <c r="I14" s="65"/>
      <c r="J14" s="65"/>
      <c r="K14" s="65"/>
      <c r="L14" s="65"/>
      <c r="M14" s="65"/>
      <c r="N14" s="67"/>
      <c r="O14" s="65"/>
      <c r="P14" s="65"/>
      <c r="Q14" s="65"/>
      <c r="R14" s="65">
        <f>SUM(S14:V14)</f>
        <v>0</v>
      </c>
      <c r="S14" s="65"/>
      <c r="T14" s="65"/>
      <c r="U14" s="65"/>
      <c r="V14" s="65"/>
      <c r="W14" s="67"/>
      <c r="X14" s="65">
        <v>308603.56</v>
      </c>
      <c r="Y14" s="65"/>
      <c r="Z14" s="65"/>
      <c r="AA14" s="65"/>
      <c r="AB14" s="65"/>
      <c r="AC14" s="65">
        <v>308603.56</v>
      </c>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+D15+F15+E15+G15</f>
        <v>-254783.23107539062</v>
      </c>
      <c r="C15" s="65">
        <f t="shared" ref="C15:AY15" si="4">-(C12+(C14+C17+C36+C49)-C51)</f>
        <v>0</v>
      </c>
      <c r="D15" s="65">
        <f t="shared" si="4"/>
        <v>-4.8828125E-3</v>
      </c>
      <c r="E15" s="65">
        <v>12283.038699999999</v>
      </c>
      <c r="F15" s="65">
        <f t="shared" si="4"/>
        <v>-267066.26489257813</v>
      </c>
      <c r="G15" s="65">
        <f t="shared" si="4"/>
        <v>0</v>
      </c>
      <c r="H15" s="65">
        <f t="shared" si="4"/>
        <v>0</v>
      </c>
      <c r="I15" s="65">
        <f t="shared" si="4"/>
        <v>0</v>
      </c>
      <c r="J15" s="65">
        <f t="shared" si="4"/>
        <v>0</v>
      </c>
      <c r="K15" s="65">
        <f t="shared" si="4"/>
        <v>0</v>
      </c>
      <c r="L15" s="65">
        <f t="shared" si="4"/>
        <v>0</v>
      </c>
      <c r="M15" s="65">
        <f t="shared" si="4"/>
        <v>0</v>
      </c>
      <c r="N15" s="65">
        <f t="shared" si="4"/>
        <v>0</v>
      </c>
      <c r="O15" s="65">
        <f t="shared" si="4"/>
        <v>0</v>
      </c>
      <c r="P15" s="65">
        <f t="shared" si="4"/>
        <v>0</v>
      </c>
      <c r="Q15" s="65">
        <f t="shared" si="4"/>
        <v>0</v>
      </c>
      <c r="R15" s="65">
        <f t="shared" si="4"/>
        <v>1.0000000009313226E-2</v>
      </c>
      <c r="S15" s="65">
        <f t="shared" si="4"/>
        <v>1.0000000009313226E-2</v>
      </c>
      <c r="T15" s="65">
        <f t="shared" si="4"/>
        <v>0</v>
      </c>
      <c r="U15" s="65">
        <f t="shared" si="4"/>
        <v>0</v>
      </c>
      <c r="V15" s="65">
        <f t="shared" si="4"/>
        <v>0</v>
      </c>
      <c r="W15" s="65">
        <f t="shared" si="4"/>
        <v>11.848489761352539</v>
      </c>
      <c r="X15" s="65">
        <f>-(X12+(X14+X17+X36+X49)-X51)</f>
        <v>-5.3164062555879354E-2</v>
      </c>
      <c r="Y15" s="65">
        <f t="shared" si="4"/>
        <v>-5.56640625E-2</v>
      </c>
      <c r="Z15" s="65">
        <f t="shared" si="4"/>
        <v>0</v>
      </c>
      <c r="AA15" s="65">
        <f t="shared" si="4"/>
        <v>0</v>
      </c>
      <c r="AB15" s="65">
        <f t="shared" si="4"/>
        <v>0</v>
      </c>
      <c r="AC15" s="65">
        <f>-(AC12+(AC14+AC17+AC36+AC49)-AC51)</f>
        <v>2.5000000023283064E-3</v>
      </c>
      <c r="AD15" s="65">
        <f t="shared" si="4"/>
        <v>0</v>
      </c>
      <c r="AE15" s="65">
        <f t="shared" si="4"/>
        <v>0</v>
      </c>
      <c r="AF15" s="65">
        <f t="shared" si="4"/>
        <v>-7.62939453125E-6</v>
      </c>
      <c r="AG15" s="65">
        <f t="shared" si="4"/>
        <v>-5.45501708984375E-4</v>
      </c>
      <c r="AH15" s="65">
        <f t="shared" si="4"/>
        <v>-3.814697265625E-5</v>
      </c>
      <c r="AI15" s="65">
        <f t="shared" si="4"/>
        <v>0</v>
      </c>
      <c r="AJ15" s="65">
        <f t="shared" si="4"/>
        <v>1.0009765625E-2</v>
      </c>
      <c r="AK15" s="65">
        <f t="shared" si="4"/>
        <v>8.6629390716552734E-4</v>
      </c>
      <c r="AL15" s="65">
        <f t="shared" si="4"/>
        <v>-4.39453125E-3</v>
      </c>
      <c r="AM15" s="65">
        <f t="shared" si="4"/>
        <v>-2.9754638671875E-3</v>
      </c>
      <c r="AN15" s="65">
        <f t="shared" si="4"/>
        <v>0</v>
      </c>
      <c r="AO15" s="65">
        <f t="shared" si="4"/>
        <v>-6.008148193359375E-5</v>
      </c>
      <c r="AP15" s="65">
        <f t="shared" si="4"/>
        <v>-5.6054687447613105E-3</v>
      </c>
      <c r="AQ15" s="65">
        <f t="shared" si="4"/>
        <v>-8.6688995361328125E-4</v>
      </c>
      <c r="AR15" s="65">
        <f t="shared" si="4"/>
        <v>4.8398971557617188E-5</v>
      </c>
      <c r="AS15" s="65">
        <f t="shared" si="4"/>
        <v>0</v>
      </c>
      <c r="AT15" s="65">
        <f t="shared" si="4"/>
        <v>0</v>
      </c>
      <c r="AU15" s="65">
        <f t="shared" si="4"/>
        <v>0</v>
      </c>
      <c r="AV15" s="65">
        <f t="shared" si="4"/>
        <v>0</v>
      </c>
      <c r="AW15" s="65">
        <f t="shared" si="4"/>
        <v>0</v>
      </c>
      <c r="AX15" s="65">
        <f t="shared" si="4"/>
        <v>0</v>
      </c>
      <c r="AY15" s="65">
        <f t="shared" si="4"/>
        <v>0</v>
      </c>
      <c r="AZ15" s="65">
        <f>-(AZ12+(AZ14+AZ17+AZ36+AZ49)-AZ51)</f>
        <v>0</v>
      </c>
      <c r="BA15" s="65">
        <f>-(BA12+(BA14+BA17+BA36+BA49)-BA51)</f>
        <v>0</v>
      </c>
      <c r="BB15" s="65">
        <f>-(BB12+(BB14+BB17+BB36+BB49)-BB51)</f>
        <v>0</v>
      </c>
      <c r="BC15" s="65">
        <f>-(BC12+(BC14+BC17+BC36+BC49)-BC51)</f>
        <v>0</v>
      </c>
      <c r="BD15" s="65">
        <f>-(BD12+(BD14+BD17+BD36+BD49)-BD51)</f>
        <v>0</v>
      </c>
      <c r="BE15" s="65">
        <f>-(BE12+(BE14+BE36+BE49)-BE51)</f>
        <v>550813.03623962402</v>
      </c>
      <c r="BF15" s="68">
        <f>-(BF12+(BF14+BF36+BF49)-BF51)</f>
        <v>0</v>
      </c>
    </row>
    <row r="16" spans="1:98" x14ac:dyDescent="0.2">
      <c r="A16" s="64" t="s">
        <v>242</v>
      </c>
      <c r="B16" s="65"/>
      <c r="C16" s="65"/>
      <c r="D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 t="shared" ref="B17:B80" si="5">+D17+F17+E17+G17</f>
        <v>-3290779.384765625</v>
      </c>
      <c r="C17" s="71">
        <f t="shared" ref="C17:BF17" si="6">SUM(C18:C34)</f>
        <v>0</v>
      </c>
      <c r="D17" s="71">
        <f t="shared" si="6"/>
        <v>-68387.421875</v>
      </c>
      <c r="E17" s="65"/>
      <c r="F17" s="71">
        <f t="shared" si="6"/>
        <v>-3222391.962890625</v>
      </c>
      <c r="G17" s="71">
        <f t="shared" si="6"/>
        <v>0</v>
      </c>
      <c r="H17" s="71">
        <f t="shared" si="6"/>
        <v>0</v>
      </c>
      <c r="I17" s="71">
        <f t="shared" si="6"/>
        <v>0</v>
      </c>
      <c r="J17" s="71">
        <f t="shared" si="6"/>
        <v>0</v>
      </c>
      <c r="K17" s="71">
        <f t="shared" si="6"/>
        <v>0</v>
      </c>
      <c r="L17" s="71">
        <f t="shared" si="6"/>
        <v>0</v>
      </c>
      <c r="M17" s="71">
        <f t="shared" si="6"/>
        <v>0</v>
      </c>
      <c r="N17" s="72">
        <f t="shared" si="6"/>
        <v>22575.412109375</v>
      </c>
      <c r="O17" s="71">
        <f t="shared" si="6"/>
        <v>22238</v>
      </c>
      <c r="P17" s="71">
        <f t="shared" si="6"/>
        <v>21962</v>
      </c>
      <c r="Q17" s="71">
        <f t="shared" si="6"/>
        <v>0</v>
      </c>
      <c r="R17" s="71">
        <f>SUM(R18:R34)</f>
        <v>-219111</v>
      </c>
      <c r="S17" s="71">
        <f t="shared" si="6"/>
        <v>-219111</v>
      </c>
      <c r="T17" s="71">
        <f t="shared" si="6"/>
        <v>0</v>
      </c>
      <c r="U17" s="71">
        <f t="shared" si="6"/>
        <v>0</v>
      </c>
      <c r="V17" s="71">
        <f t="shared" si="6"/>
        <v>0</v>
      </c>
      <c r="W17" s="72">
        <f>SUM(W18:W33)</f>
        <v>-67728.0078125</v>
      </c>
      <c r="X17" s="72">
        <f t="shared" si="6"/>
        <v>-1257224.72265625</v>
      </c>
      <c r="Y17" s="71">
        <f t="shared" si="6"/>
        <v>-896841.1875</v>
      </c>
      <c r="Z17" s="71">
        <f t="shared" si="6"/>
        <v>-51779.97265625</v>
      </c>
      <c r="AA17" s="71">
        <f t="shared" si="6"/>
        <v>0</v>
      </c>
      <c r="AB17" s="71">
        <f t="shared" si="6"/>
        <v>0</v>
      </c>
      <c r="AC17" s="71">
        <f t="shared" si="6"/>
        <v>-308603.5625</v>
      </c>
      <c r="AD17" s="71">
        <f t="shared" si="6"/>
        <v>4638.7479294515215</v>
      </c>
      <c r="AE17" s="71">
        <f t="shared" si="6"/>
        <v>0</v>
      </c>
      <c r="AF17" s="71">
        <f t="shared" si="6"/>
        <v>17685.78515625</v>
      </c>
      <c r="AG17" s="71">
        <f t="shared" si="6"/>
        <v>373248.25</v>
      </c>
      <c r="AH17" s="71">
        <f t="shared" si="6"/>
        <v>121.95713043212891</v>
      </c>
      <c r="AI17" s="71">
        <f t="shared" si="6"/>
        <v>0</v>
      </c>
      <c r="AJ17" s="71">
        <f t="shared" si="6"/>
        <v>114186.6015625</v>
      </c>
      <c r="AK17" s="71">
        <f t="shared" si="6"/>
        <v>21023.6953125</v>
      </c>
      <c r="AL17" s="71">
        <f t="shared" si="6"/>
        <v>433264.65625</v>
      </c>
      <c r="AM17" s="71">
        <f t="shared" si="6"/>
        <v>71858.1171875</v>
      </c>
      <c r="AN17" s="71">
        <f t="shared" si="6"/>
        <v>0</v>
      </c>
      <c r="AO17" s="71">
        <f t="shared" si="6"/>
        <v>3467.31689453125</v>
      </c>
      <c r="AP17" s="71">
        <f t="shared" si="6"/>
        <v>55774.86</v>
      </c>
      <c r="AQ17" s="71">
        <f t="shared" si="6"/>
        <v>13477.69921875</v>
      </c>
      <c r="AR17" s="71">
        <f t="shared" si="6"/>
        <v>3325.308349609375</v>
      </c>
      <c r="AS17" s="71">
        <f t="shared" si="6"/>
        <v>0</v>
      </c>
      <c r="AT17" s="71">
        <f t="shared" si="6"/>
        <v>0</v>
      </c>
      <c r="AU17" s="71">
        <f t="shared" si="6"/>
        <v>0</v>
      </c>
      <c r="AV17" s="71">
        <f t="shared" si="6"/>
        <v>-140749.09090909091</v>
      </c>
      <c r="AW17" s="71">
        <f t="shared" si="6"/>
        <v>-21692.967130314439</v>
      </c>
      <c r="AX17" s="71">
        <f t="shared" si="6"/>
        <v>0</v>
      </c>
      <c r="AY17" s="71">
        <f t="shared" si="6"/>
        <v>0</v>
      </c>
      <c r="AZ17" s="71">
        <f t="shared" si="6"/>
        <v>0</v>
      </c>
      <c r="BA17" s="71">
        <f t="shared" si="6"/>
        <v>-25.682398029420742</v>
      </c>
      <c r="BB17" s="71">
        <f t="shared" si="6"/>
        <v>0</v>
      </c>
      <c r="BC17" s="71">
        <f t="shared" si="6"/>
        <v>0</v>
      </c>
      <c r="BD17" s="71">
        <f t="shared" si="6"/>
        <v>0</v>
      </c>
      <c r="BE17" s="71">
        <f t="shared" si="6"/>
        <v>943620.974609375</v>
      </c>
      <c r="BF17" s="73">
        <f t="shared" si="6"/>
        <v>0</v>
      </c>
    </row>
    <row r="18" spans="1:58" x14ac:dyDescent="0.2">
      <c r="A18" s="64" t="s">
        <v>246</v>
      </c>
      <c r="B18" s="65">
        <f t="shared" si="5"/>
        <v>-2332914.25</v>
      </c>
      <c r="C18" s="65"/>
      <c r="D18" s="65"/>
      <c r="F18" s="65">
        <v>-2332914.25</v>
      </c>
      <c r="G18" s="65"/>
      <c r="H18" s="65"/>
      <c r="I18" s="65"/>
      <c r="J18" s="65"/>
      <c r="K18" s="65"/>
      <c r="L18" s="65"/>
      <c r="M18" s="65"/>
      <c r="N18" s="67"/>
      <c r="O18" s="65"/>
      <c r="P18" s="65"/>
      <c r="Q18" s="65"/>
      <c r="R18" s="65">
        <f t="shared" ref="R18" si="7">SUM(S18:V18)</f>
        <v>0</v>
      </c>
      <c r="S18" s="65"/>
      <c r="T18" s="65"/>
      <c r="U18" s="65"/>
      <c r="V18" s="65"/>
      <c r="W18" s="67"/>
      <c r="X18" s="65">
        <f t="shared" ref="X18:X34" si="8">SUM(Y18:AC18)</f>
        <v>0</v>
      </c>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f>-AV90*3.6/0.33</f>
        <v>-140749.09090909091</v>
      </c>
      <c r="AW18" s="65">
        <f>-AW90*3.6</f>
        <v>-21575.142735230394</v>
      </c>
      <c r="AX18" s="65">
        <f>-AX90*3.6/0.1</f>
        <v>0</v>
      </c>
      <c r="AY18" s="65">
        <f>-AY90*3.6</f>
        <v>0</v>
      </c>
      <c r="AZ18" s="65">
        <f>-AZ90*3.6</f>
        <v>0</v>
      </c>
      <c r="BA18" s="65">
        <f>-BA90*3.6</f>
        <v>-25.682398029420742</v>
      </c>
      <c r="BB18" s="65"/>
      <c r="BC18" s="65"/>
      <c r="BD18" s="65"/>
      <c r="BE18" s="65">
        <v>920350.8125</v>
      </c>
      <c r="BF18" s="68"/>
    </row>
    <row r="19" spans="1:58" x14ac:dyDescent="0.2">
      <c r="A19" s="64" t="s">
        <v>247</v>
      </c>
      <c r="B19" s="65">
        <f t="shared" si="5"/>
        <v>-9163.962890625</v>
      </c>
      <c r="C19" s="65"/>
      <c r="D19" s="65"/>
      <c r="F19" s="65">
        <v>-9163.962890625</v>
      </c>
      <c r="G19" s="65"/>
      <c r="H19" s="65"/>
      <c r="I19" s="65"/>
      <c r="J19" s="65"/>
      <c r="K19" s="65"/>
      <c r="L19" s="65"/>
      <c r="M19" s="65"/>
      <c r="N19" s="67"/>
      <c r="O19" s="65"/>
      <c r="P19" s="65"/>
      <c r="Q19" s="65"/>
      <c r="R19" s="65">
        <f>SUM(S19:V19)</f>
        <v>-4162</v>
      </c>
      <c r="S19" s="65">
        <v>-4162</v>
      </c>
      <c r="T19" s="65"/>
      <c r="U19" s="65"/>
      <c r="V19" s="65"/>
      <c r="W19" s="67"/>
      <c r="X19" s="65">
        <f t="shared" si="8"/>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f>-AW91*3.6</f>
        <v>-117.82439508404528</v>
      </c>
      <c r="AX19" s="65">
        <f>-AX91*3.6/0.1</f>
        <v>0</v>
      </c>
      <c r="AY19" s="65">
        <f t="shared" ref="AY19:BA21" si="9">-AY91*3.6</f>
        <v>0</v>
      </c>
      <c r="AZ19" s="65">
        <f t="shared" si="9"/>
        <v>0</v>
      </c>
      <c r="BA19" s="65">
        <f t="shared" si="9"/>
        <v>0</v>
      </c>
      <c r="BB19" s="65"/>
      <c r="BC19" s="65"/>
      <c r="BD19" s="65"/>
      <c r="BE19" s="65">
        <v>23270.162109375</v>
      </c>
      <c r="BF19" s="68"/>
    </row>
    <row r="20" spans="1:58" x14ac:dyDescent="0.2">
      <c r="A20" s="64" t="s">
        <v>248</v>
      </c>
      <c r="B20" s="65">
        <f t="shared" si="5"/>
        <v>0</v>
      </c>
      <c r="C20" s="65"/>
      <c r="D20" s="65"/>
      <c r="F20" s="65"/>
      <c r="G20" s="65"/>
      <c r="H20" s="65"/>
      <c r="I20" s="65"/>
      <c r="J20" s="65"/>
      <c r="K20" s="65"/>
      <c r="L20" s="65"/>
      <c r="M20" s="65"/>
      <c r="N20" s="67"/>
      <c r="O20" s="65"/>
      <c r="P20" s="65"/>
      <c r="Q20" s="65"/>
      <c r="R20" s="65">
        <f t="shared" ref="R20:R33" si="10">SUM(S20:V20)</f>
        <v>0</v>
      </c>
      <c r="S20" s="65"/>
      <c r="T20" s="65"/>
      <c r="U20" s="65"/>
      <c r="V20" s="65"/>
      <c r="W20" s="67"/>
      <c r="X20" s="65">
        <f t="shared" si="8"/>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9"/>
        <v>0</v>
      </c>
      <c r="AZ20" s="65">
        <f t="shared" si="9"/>
        <v>0</v>
      </c>
      <c r="BA20" s="65">
        <f t="shared" si="9"/>
        <v>0</v>
      </c>
      <c r="BB20" s="65"/>
      <c r="BC20" s="65"/>
      <c r="BD20" s="65"/>
      <c r="BE20" s="65">
        <f>-BE92*3.6</f>
        <v>0</v>
      </c>
      <c r="BF20" s="68">
        <f>-BF95</f>
        <v>0</v>
      </c>
    </row>
    <row r="21" spans="1:58" x14ac:dyDescent="0.2">
      <c r="A21" s="64" t="s">
        <v>249</v>
      </c>
      <c r="B21" s="65">
        <f t="shared" si="5"/>
        <v>0</v>
      </c>
      <c r="C21" s="65"/>
      <c r="D21" s="65"/>
      <c r="F21" s="65"/>
      <c r="G21" s="65"/>
      <c r="H21" s="65"/>
      <c r="I21" s="65"/>
      <c r="J21" s="65"/>
      <c r="K21" s="65"/>
      <c r="L21" s="65"/>
      <c r="M21" s="65"/>
      <c r="N21" s="67"/>
      <c r="O21" s="65"/>
      <c r="P21" s="65"/>
      <c r="Q21" s="65"/>
      <c r="R21" s="65">
        <f t="shared" si="10"/>
        <v>0</v>
      </c>
      <c r="S21" s="65"/>
      <c r="T21" s="65"/>
      <c r="U21" s="65"/>
      <c r="V21" s="65"/>
      <c r="W21" s="67"/>
      <c r="X21" s="65">
        <f t="shared" si="8"/>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9"/>
        <v>0</v>
      </c>
      <c r="AZ21" s="65">
        <f t="shared" si="9"/>
        <v>0</v>
      </c>
      <c r="BA21" s="65">
        <f t="shared" si="9"/>
        <v>0</v>
      </c>
      <c r="BB21" s="65"/>
      <c r="BC21" s="65"/>
      <c r="BD21" s="65"/>
      <c r="BE21" s="65">
        <f>-BE93*3.6</f>
        <v>0</v>
      </c>
      <c r="BF21" s="68">
        <f>-BF96</f>
        <v>0</v>
      </c>
    </row>
    <row r="22" spans="1:58" x14ac:dyDescent="0.2">
      <c r="A22" s="64" t="s">
        <v>169</v>
      </c>
      <c r="B22" s="65">
        <f t="shared" si="5"/>
        <v>0</v>
      </c>
      <c r="C22" s="65"/>
      <c r="D22" s="65"/>
      <c r="F22" s="65"/>
      <c r="G22" s="65"/>
      <c r="H22" s="65"/>
      <c r="I22" s="65"/>
      <c r="J22" s="65"/>
      <c r="K22" s="65"/>
      <c r="L22" s="65"/>
      <c r="M22" s="65"/>
      <c r="N22" s="67"/>
      <c r="O22" s="65"/>
      <c r="P22" s="65"/>
      <c r="Q22" s="65"/>
      <c r="R22" s="65">
        <f t="shared" si="10"/>
        <v>0</v>
      </c>
      <c r="S22" s="65"/>
      <c r="T22" s="65"/>
      <c r="U22" s="65"/>
      <c r="V22" s="65"/>
      <c r="W22" s="67"/>
      <c r="X22" s="65">
        <f t="shared" si="8"/>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5"/>
        <v>0</v>
      </c>
      <c r="C23" s="65"/>
      <c r="D23" s="65"/>
      <c r="F23" s="65"/>
      <c r="G23" s="65"/>
      <c r="H23" s="65"/>
      <c r="I23" s="65"/>
      <c r="J23" s="65"/>
      <c r="K23" s="65"/>
      <c r="L23" s="65"/>
      <c r="M23" s="65"/>
      <c r="N23" s="67"/>
      <c r="O23" s="65"/>
      <c r="P23" s="65"/>
      <c r="Q23" s="65"/>
      <c r="R23" s="65">
        <f t="shared" si="10"/>
        <v>0</v>
      </c>
      <c r="S23" s="65"/>
      <c r="T23" s="65"/>
      <c r="U23" s="65"/>
      <c r="V23" s="65"/>
      <c r="W23" s="67"/>
      <c r="X23" s="65">
        <f t="shared" si="8"/>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5"/>
        <v>0</v>
      </c>
      <c r="C24" s="65"/>
      <c r="D24" s="65"/>
      <c r="F24" s="65"/>
      <c r="G24" s="65"/>
      <c r="H24" s="65"/>
      <c r="I24" s="65"/>
      <c r="J24" s="65"/>
      <c r="K24" s="65"/>
      <c r="L24" s="65"/>
      <c r="M24" s="65"/>
      <c r="N24" s="67"/>
      <c r="O24" s="65"/>
      <c r="P24" s="65"/>
      <c r="Q24" s="65"/>
      <c r="R24" s="65">
        <f t="shared" si="10"/>
        <v>0</v>
      </c>
      <c r="S24" s="65"/>
      <c r="T24" s="65"/>
      <c r="U24" s="65"/>
      <c r="V24" s="65"/>
      <c r="W24" s="67"/>
      <c r="X24" s="65">
        <f t="shared" si="8"/>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5"/>
        <v>0</v>
      </c>
      <c r="C25" s="65"/>
      <c r="D25" s="65"/>
      <c r="F25" s="65"/>
      <c r="G25" s="65"/>
      <c r="H25" s="65"/>
      <c r="I25" s="65"/>
      <c r="J25" s="65"/>
      <c r="K25" s="65"/>
      <c r="L25" s="65"/>
      <c r="M25" s="65"/>
      <c r="N25" s="67"/>
      <c r="O25" s="65"/>
      <c r="P25" s="65"/>
      <c r="Q25" s="65"/>
      <c r="R25" s="65">
        <f t="shared" si="10"/>
        <v>0</v>
      </c>
      <c r="S25" s="65"/>
      <c r="T25" s="65"/>
      <c r="U25" s="65"/>
      <c r="V25" s="65"/>
      <c r="W25" s="67"/>
      <c r="X25" s="65">
        <f t="shared" si="8"/>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5"/>
        <v>0</v>
      </c>
      <c r="C26" s="65"/>
      <c r="D26" s="65"/>
      <c r="F26" s="65"/>
      <c r="G26" s="65"/>
      <c r="H26" s="65"/>
      <c r="I26" s="65"/>
      <c r="J26" s="65"/>
      <c r="K26" s="65"/>
      <c r="L26" s="65"/>
      <c r="M26" s="65"/>
      <c r="N26" s="67"/>
      <c r="O26" s="65"/>
      <c r="P26" s="65"/>
      <c r="Q26" s="65"/>
      <c r="R26" s="65">
        <f t="shared" si="10"/>
        <v>0</v>
      </c>
      <c r="S26" s="65"/>
      <c r="T26" s="65"/>
      <c r="U26" s="65"/>
      <c r="V26" s="65"/>
      <c r="W26" s="67"/>
      <c r="X26" s="65">
        <f t="shared" si="8"/>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 t="shared" si="5"/>
        <v>-68387.421875</v>
      </c>
      <c r="C27" s="65"/>
      <c r="D27" s="65">
        <v>-68387.421875</v>
      </c>
      <c r="F27" s="65"/>
      <c r="G27" s="65"/>
      <c r="H27" s="65"/>
      <c r="I27" s="65"/>
      <c r="J27" s="65"/>
      <c r="K27" s="65">
        <v>59673.599999999999</v>
      </c>
      <c r="L27" s="65"/>
      <c r="M27" s="65"/>
      <c r="N27" s="67"/>
      <c r="O27" s="65">
        <v>22238</v>
      </c>
      <c r="P27" s="65"/>
      <c r="Q27" s="65"/>
      <c r="R27" s="65">
        <f t="shared" si="10"/>
        <v>0</v>
      </c>
      <c r="S27" s="65"/>
      <c r="T27" s="65"/>
      <c r="U27" s="65"/>
      <c r="V27" s="65"/>
      <c r="W27" s="67"/>
      <c r="X27" s="65">
        <f t="shared" si="8"/>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5"/>
        <v>0</v>
      </c>
      <c r="C28" s="65"/>
      <c r="D28" s="65"/>
      <c r="F28" s="65"/>
      <c r="G28" s="65"/>
      <c r="H28" s="65"/>
      <c r="I28" s="65"/>
      <c r="J28" s="65"/>
      <c r="K28" s="65"/>
      <c r="L28" s="65"/>
      <c r="M28" s="65"/>
      <c r="N28" s="67">
        <v>22575.412109375</v>
      </c>
      <c r="O28" s="65"/>
      <c r="P28" s="65"/>
      <c r="Q28" s="65"/>
      <c r="R28" s="65">
        <f t="shared" si="10"/>
        <v>0</v>
      </c>
      <c r="S28" s="65"/>
      <c r="T28" s="65"/>
      <c r="U28" s="65"/>
      <c r="V28" s="65"/>
      <c r="W28" s="67"/>
      <c r="X28" s="65">
        <f t="shared" si="8"/>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5"/>
        <v>0</v>
      </c>
      <c r="C29" s="65"/>
      <c r="D29" s="65"/>
      <c r="F29" s="65"/>
      <c r="G29" s="65"/>
      <c r="H29" s="65"/>
      <c r="I29" s="65"/>
      <c r="J29" s="65"/>
      <c r="K29" s="65">
        <v>-59673.599999999999</v>
      </c>
      <c r="L29" s="65"/>
      <c r="M29" s="65"/>
      <c r="N29" s="67"/>
      <c r="O29" s="65"/>
      <c r="P29" s="65">
        <v>21962</v>
      </c>
      <c r="Q29" s="65"/>
      <c r="R29" s="65">
        <f t="shared" si="10"/>
        <v>0</v>
      </c>
      <c r="S29" s="65"/>
      <c r="T29" s="65"/>
      <c r="U29" s="65"/>
      <c r="V29" s="65"/>
      <c r="W29" s="67"/>
      <c r="X29" s="65">
        <f t="shared" si="8"/>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5"/>
        <v>0</v>
      </c>
      <c r="C30" s="65"/>
      <c r="D30" s="65"/>
      <c r="F30" s="65"/>
      <c r="G30" s="65"/>
      <c r="H30" s="65"/>
      <c r="I30" s="65"/>
      <c r="J30" s="65"/>
      <c r="K30" s="65"/>
      <c r="L30" s="65"/>
      <c r="M30" s="65"/>
      <c r="N30" s="67"/>
      <c r="O30" s="65"/>
      <c r="P30" s="65"/>
      <c r="Q30" s="65"/>
      <c r="R30" s="65">
        <f t="shared" si="10"/>
        <v>0</v>
      </c>
      <c r="S30" s="65"/>
      <c r="T30" s="65"/>
      <c r="U30" s="65"/>
      <c r="V30" s="65"/>
      <c r="W30" s="67"/>
      <c r="X30" s="65">
        <f t="shared" si="8"/>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5"/>
        <v>0</v>
      </c>
      <c r="C31" s="65"/>
      <c r="D31" s="65"/>
      <c r="F31" s="65"/>
      <c r="G31" s="65"/>
      <c r="H31" s="65"/>
      <c r="I31" s="65"/>
      <c r="J31" s="65"/>
      <c r="K31" s="65"/>
      <c r="L31" s="65"/>
      <c r="M31" s="65"/>
      <c r="N31" s="67"/>
      <c r="O31" s="65"/>
      <c r="P31" s="65"/>
      <c r="Q31" s="65"/>
      <c r="R31" s="65">
        <f t="shared" si="10"/>
        <v>0</v>
      </c>
      <c r="S31" s="65"/>
      <c r="T31" s="65"/>
      <c r="U31" s="65"/>
      <c r="V31" s="65"/>
      <c r="W31" s="67"/>
      <c r="X31" s="65">
        <f t="shared" si="8"/>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5"/>
        <v>0</v>
      </c>
      <c r="C32" s="65"/>
      <c r="D32" s="65"/>
      <c r="F32" s="65"/>
      <c r="G32" s="65"/>
      <c r="H32" s="65"/>
      <c r="I32" s="65"/>
      <c r="J32" s="65"/>
      <c r="K32" s="65"/>
      <c r="L32" s="65"/>
      <c r="M32" s="65"/>
      <c r="N32" s="67"/>
      <c r="O32" s="65"/>
      <c r="P32" s="65"/>
      <c r="Q32" s="65"/>
      <c r="R32" s="65">
        <f t="shared" si="10"/>
        <v>0</v>
      </c>
      <c r="S32" s="65"/>
      <c r="T32" s="65"/>
      <c r="U32" s="65"/>
      <c r="V32" s="65"/>
      <c r="W32" s="67"/>
      <c r="X32" s="65">
        <f t="shared" si="8"/>
        <v>-948621.16015625</v>
      </c>
      <c r="Y32" s="65">
        <v>-896841.1875</v>
      </c>
      <c r="Z32" s="65">
        <v>-51779.97265625</v>
      </c>
      <c r="AA32" s="65"/>
      <c r="AB32" s="65"/>
      <c r="AC32" s="65"/>
      <c r="AD32" s="65">
        <v>4638.7479294515215</v>
      </c>
      <c r="AE32" s="65"/>
      <c r="AF32" s="65">
        <v>17685.78515625</v>
      </c>
      <c r="AG32" s="65">
        <v>373248.25</v>
      </c>
      <c r="AH32" s="65">
        <v>121.95713043212891</v>
      </c>
      <c r="AI32" s="65"/>
      <c r="AJ32" s="65">
        <v>114186.6015625</v>
      </c>
      <c r="AK32" s="65">
        <v>21023.6953125</v>
      </c>
      <c r="AL32" s="65">
        <v>433264.65625</v>
      </c>
      <c r="AM32" s="65">
        <v>71858.1171875</v>
      </c>
      <c r="AN32" s="65"/>
      <c r="AO32" s="65">
        <v>3467.31689453125</v>
      </c>
      <c r="AP32" s="65">
        <v>55774.86</v>
      </c>
      <c r="AQ32" s="65">
        <v>13477.69921875</v>
      </c>
      <c r="AR32" s="65">
        <v>3325.308349609375</v>
      </c>
      <c r="AS32" s="65"/>
      <c r="AT32" s="65"/>
      <c r="AU32" s="65"/>
      <c r="AV32" s="65"/>
      <c r="AW32" s="65"/>
      <c r="AX32" s="65"/>
      <c r="AY32" s="65"/>
      <c r="AZ32" s="65"/>
      <c r="BA32" s="65"/>
      <c r="BB32" s="65"/>
      <c r="BC32" s="65"/>
      <c r="BD32" s="65"/>
      <c r="BE32" s="65"/>
      <c r="BF32" s="68"/>
    </row>
    <row r="33" spans="1:58" x14ac:dyDescent="0.2">
      <c r="A33" s="64" t="s">
        <v>260</v>
      </c>
      <c r="B33" s="65">
        <f>+D33+F33+E33+G33</f>
        <v>-880313.75</v>
      </c>
      <c r="C33" s="65"/>
      <c r="D33" s="65"/>
      <c r="F33" s="65">
        <v>-880313.75</v>
      </c>
      <c r="G33" s="65"/>
      <c r="H33" s="65"/>
      <c r="I33" s="65"/>
      <c r="J33" s="65"/>
      <c r="K33" s="65"/>
      <c r="L33" s="65"/>
      <c r="M33" s="65"/>
      <c r="N33" s="67"/>
      <c r="O33" s="65"/>
      <c r="P33" s="65"/>
      <c r="Q33" s="65"/>
      <c r="R33" s="65">
        <f t="shared" si="10"/>
        <v>0</v>
      </c>
      <c r="S33" s="65"/>
      <c r="T33" s="65"/>
      <c r="U33" s="65"/>
      <c r="V33" s="65"/>
      <c r="W33" s="67">
        <v>-67728.0078125</v>
      </c>
      <c r="X33" s="65">
        <f>SUM(Y33:AC33)</f>
        <v>-308603.5625</v>
      </c>
      <c r="Y33" s="65"/>
      <c r="Z33" s="65"/>
      <c r="AA33" s="65"/>
      <c r="AB33" s="65"/>
      <c r="AC33" s="65">
        <v>-308603.5625</v>
      </c>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 t="shared" si="5"/>
        <v>0</v>
      </c>
      <c r="C34" s="65"/>
      <c r="D34" s="65"/>
      <c r="F34" s="65"/>
      <c r="G34" s="65"/>
      <c r="H34" s="65"/>
      <c r="I34" s="65"/>
      <c r="J34" s="65"/>
      <c r="K34" s="65"/>
      <c r="L34" s="65"/>
      <c r="M34" s="65"/>
      <c r="N34" s="67"/>
      <c r="O34" s="65"/>
      <c r="P34" s="65"/>
      <c r="Q34" s="65"/>
      <c r="R34" s="65">
        <f>SUM(S34:V34)</f>
        <v>-214949</v>
      </c>
      <c r="S34" s="65">
        <v>-214949</v>
      </c>
      <c r="T34" s="65"/>
      <c r="U34" s="65"/>
      <c r="V34" s="65"/>
      <c r="X34" s="65">
        <f t="shared" si="8"/>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f t="shared" si="5"/>
        <v>0</v>
      </c>
      <c r="C35" s="65"/>
      <c r="D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75" customHeight="1" x14ac:dyDescent="0.2">
      <c r="A36" s="70" t="s">
        <v>262</v>
      </c>
      <c r="B36" s="75">
        <f t="shared" si="5"/>
        <v>0</v>
      </c>
      <c r="C36" s="75">
        <f t="shared" ref="C36:AU36" si="11">SUM(C37:C47)</f>
        <v>0</v>
      </c>
      <c r="D36" s="75">
        <f t="shared" si="11"/>
        <v>0</v>
      </c>
      <c r="E36" s="65"/>
      <c r="F36" s="75">
        <f t="shared" si="11"/>
        <v>0</v>
      </c>
      <c r="G36" s="75">
        <f t="shared" si="11"/>
        <v>0</v>
      </c>
      <c r="H36" s="75">
        <f t="shared" si="11"/>
        <v>0</v>
      </c>
      <c r="I36" s="75">
        <f t="shared" si="11"/>
        <v>0</v>
      </c>
      <c r="J36" s="75">
        <f t="shared" si="11"/>
        <v>0</v>
      </c>
      <c r="K36" s="75">
        <f t="shared" si="11"/>
        <v>0</v>
      </c>
      <c r="L36" s="75">
        <f t="shared" si="11"/>
        <v>0</v>
      </c>
      <c r="M36" s="75">
        <f t="shared" si="11"/>
        <v>0</v>
      </c>
      <c r="N36" s="76">
        <f t="shared" si="11"/>
        <v>0</v>
      </c>
      <c r="O36" s="75">
        <f t="shared" si="11"/>
        <v>0</v>
      </c>
      <c r="P36" s="75">
        <f t="shared" si="11"/>
        <v>0</v>
      </c>
      <c r="Q36" s="75">
        <f t="shared" si="11"/>
        <v>0</v>
      </c>
      <c r="R36" s="75">
        <f t="shared" si="11"/>
        <v>0</v>
      </c>
      <c r="S36" s="75">
        <f t="shared" si="11"/>
        <v>0</v>
      </c>
      <c r="T36" s="75">
        <f t="shared" si="11"/>
        <v>0</v>
      </c>
      <c r="U36" s="75">
        <f t="shared" si="11"/>
        <v>0</v>
      </c>
      <c r="V36" s="75">
        <f t="shared" si="11"/>
        <v>0</v>
      </c>
      <c r="W36" s="76">
        <f t="shared" si="11"/>
        <v>-17548.34375</v>
      </c>
      <c r="X36" s="76">
        <f t="shared" si="11"/>
        <v>0</v>
      </c>
      <c r="Y36" s="75">
        <f t="shared" si="11"/>
        <v>0</v>
      </c>
      <c r="Z36" s="75">
        <f t="shared" si="11"/>
        <v>0</v>
      </c>
      <c r="AA36" s="75">
        <f t="shared" si="11"/>
        <v>0</v>
      </c>
      <c r="AB36" s="75">
        <f t="shared" si="11"/>
        <v>0</v>
      </c>
      <c r="AC36" s="75">
        <f t="shared" si="11"/>
        <v>0</v>
      </c>
      <c r="AD36" s="75">
        <f t="shared" si="11"/>
        <v>-4638.73095703125</v>
      </c>
      <c r="AE36" s="75">
        <f t="shared" si="11"/>
        <v>0</v>
      </c>
      <c r="AF36" s="75">
        <f t="shared" si="11"/>
        <v>0</v>
      </c>
      <c r="AG36" s="75">
        <f t="shared" si="11"/>
        <v>0</v>
      </c>
      <c r="AH36" s="75">
        <f t="shared" si="11"/>
        <v>0</v>
      </c>
      <c r="AI36" s="75">
        <f t="shared" si="11"/>
        <v>0</v>
      </c>
      <c r="AJ36" s="75">
        <f t="shared" si="11"/>
        <v>0</v>
      </c>
      <c r="AK36" s="75">
        <f t="shared" si="11"/>
        <v>0</v>
      </c>
      <c r="AL36" s="75">
        <f t="shared" si="11"/>
        <v>0</v>
      </c>
      <c r="AM36" s="75">
        <f t="shared" si="11"/>
        <v>0</v>
      </c>
      <c r="AN36" s="75">
        <f t="shared" si="11"/>
        <v>0</v>
      </c>
      <c r="AO36" s="75">
        <f t="shared" si="11"/>
        <v>0</v>
      </c>
      <c r="AP36" s="75">
        <f t="shared" si="11"/>
        <v>0</v>
      </c>
      <c r="AQ36" s="75">
        <f t="shared" si="11"/>
        <v>0</v>
      </c>
      <c r="AR36" s="75">
        <f t="shared" si="11"/>
        <v>0</v>
      </c>
      <c r="AS36" s="75">
        <f t="shared" si="11"/>
        <v>0</v>
      </c>
      <c r="AT36" s="75">
        <f t="shared" si="11"/>
        <v>0</v>
      </c>
      <c r="AU36" s="75">
        <f t="shared" si="11"/>
        <v>0</v>
      </c>
      <c r="AV36" s="75"/>
      <c r="AW36" s="75"/>
      <c r="AX36" s="75"/>
      <c r="AY36" s="75"/>
      <c r="AZ36" s="75"/>
      <c r="BA36" s="75"/>
      <c r="BB36" s="75">
        <f>SUM(BB37:BB47)</f>
        <v>0</v>
      </c>
      <c r="BC36" s="75">
        <f>SUM(BC37:BC47)</f>
        <v>0</v>
      </c>
      <c r="BD36" s="75">
        <f>SUM(BD37:BD47)</f>
        <v>0</v>
      </c>
      <c r="BE36" s="75">
        <f>SUM(BE37:BE47)</f>
        <v>110163.5986328125</v>
      </c>
      <c r="BF36" s="77">
        <f>SUM(BF37:BF47)</f>
        <v>0</v>
      </c>
    </row>
    <row r="37" spans="1:58" x14ac:dyDescent="0.2">
      <c r="A37" s="64" t="s">
        <v>263</v>
      </c>
      <c r="B37" s="65">
        <f t="shared" si="5"/>
        <v>0</v>
      </c>
      <c r="C37" s="65"/>
      <c r="D37" s="65"/>
      <c r="F37" s="65"/>
      <c r="G37" s="65"/>
      <c r="H37" s="65"/>
      <c r="I37" s="65"/>
      <c r="J37" s="65"/>
      <c r="K37" s="65"/>
      <c r="L37" s="65"/>
      <c r="M37" s="65"/>
      <c r="N37" s="67"/>
      <c r="O37" s="65"/>
      <c r="P37" s="65"/>
      <c r="Q37" s="65"/>
      <c r="R37" s="65">
        <f t="shared" ref="R37:R49" si="12">SUM(S37:V37)</f>
        <v>0</v>
      </c>
      <c r="S37" s="65"/>
      <c r="T37" s="65"/>
      <c r="U37" s="65"/>
      <c r="V37" s="65"/>
      <c r="W37" s="67"/>
      <c r="X37" s="65">
        <f t="shared" ref="X37:X47" si="13">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v>11548.7998046875</v>
      </c>
      <c r="BF37" s="68"/>
    </row>
    <row r="38" spans="1:58" x14ac:dyDescent="0.2">
      <c r="A38" s="64" t="s">
        <v>264</v>
      </c>
      <c r="B38" s="65">
        <f t="shared" si="5"/>
        <v>0</v>
      </c>
      <c r="C38" s="65"/>
      <c r="D38" s="65"/>
      <c r="F38" s="65"/>
      <c r="G38" s="65"/>
      <c r="H38" s="65"/>
      <c r="I38" s="65"/>
      <c r="J38" s="65"/>
      <c r="K38" s="65"/>
      <c r="L38" s="65"/>
      <c r="M38" s="65"/>
      <c r="N38" s="67"/>
      <c r="O38" s="65"/>
      <c r="P38" s="65"/>
      <c r="Q38" s="65"/>
      <c r="R38" s="65">
        <f t="shared" si="12"/>
        <v>0</v>
      </c>
      <c r="S38" s="65"/>
      <c r="T38" s="65"/>
      <c r="U38" s="65"/>
      <c r="V38" s="65"/>
      <c r="W38" s="67"/>
      <c r="X38" s="65">
        <f t="shared" si="13"/>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5"/>
        <v>0</v>
      </c>
      <c r="C39" s="65"/>
      <c r="D39" s="65"/>
      <c r="F39" s="65"/>
      <c r="G39" s="65"/>
      <c r="H39" s="65"/>
      <c r="I39" s="65"/>
      <c r="J39" s="65"/>
      <c r="K39" s="65"/>
      <c r="L39" s="65"/>
      <c r="M39" s="65"/>
      <c r="N39" s="67"/>
      <c r="O39" s="65"/>
      <c r="P39" s="65"/>
      <c r="Q39" s="65"/>
      <c r="R39" s="65">
        <f t="shared" si="12"/>
        <v>0</v>
      </c>
      <c r="S39" s="65"/>
      <c r="T39" s="65"/>
      <c r="U39" s="65"/>
      <c r="V39" s="65"/>
      <c r="W39" s="67"/>
      <c r="X39" s="65">
        <f t="shared" si="13"/>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5"/>
        <v>0</v>
      </c>
      <c r="C40" s="65"/>
      <c r="D40" s="65"/>
      <c r="F40" s="65"/>
      <c r="G40" s="65"/>
      <c r="H40" s="65"/>
      <c r="I40" s="65"/>
      <c r="J40" s="65"/>
      <c r="K40" s="65"/>
      <c r="L40" s="65"/>
      <c r="M40" s="65"/>
      <c r="N40" s="67"/>
      <c r="O40" s="65"/>
      <c r="P40" s="65"/>
      <c r="Q40" s="65"/>
      <c r="R40" s="65">
        <f t="shared" si="12"/>
        <v>0</v>
      </c>
      <c r="S40" s="65"/>
      <c r="T40" s="65"/>
      <c r="U40" s="65"/>
      <c r="V40" s="65"/>
      <c r="W40" s="67"/>
      <c r="X40" s="65">
        <f t="shared" si="13"/>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5"/>
        <v>0</v>
      </c>
      <c r="C41" s="65"/>
      <c r="D41" s="65"/>
      <c r="F41" s="65"/>
      <c r="G41" s="65"/>
      <c r="H41" s="65"/>
      <c r="I41" s="65"/>
      <c r="J41" s="65"/>
      <c r="K41" s="65"/>
      <c r="L41" s="65"/>
      <c r="M41" s="65"/>
      <c r="N41" s="67"/>
      <c r="O41" s="65"/>
      <c r="P41" s="65"/>
      <c r="Q41" s="65"/>
      <c r="R41" s="65">
        <f t="shared" si="12"/>
        <v>0</v>
      </c>
      <c r="S41" s="65"/>
      <c r="T41" s="65"/>
      <c r="U41" s="65"/>
      <c r="V41" s="65"/>
      <c r="W41" s="67"/>
      <c r="X41" s="65">
        <f t="shared" si="13"/>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5"/>
        <v>0</v>
      </c>
      <c r="C42" s="65"/>
      <c r="D42" s="65"/>
      <c r="F42" s="65"/>
      <c r="G42" s="65"/>
      <c r="H42" s="65"/>
      <c r="I42" s="65"/>
      <c r="J42" s="65"/>
      <c r="K42" s="65"/>
      <c r="L42" s="65"/>
      <c r="M42" s="65"/>
      <c r="N42" s="67"/>
      <c r="O42" s="65"/>
      <c r="P42" s="65"/>
      <c r="Q42" s="65"/>
      <c r="R42" s="65">
        <f t="shared" si="12"/>
        <v>0</v>
      </c>
      <c r="S42" s="65"/>
      <c r="T42" s="65"/>
      <c r="U42" s="65"/>
      <c r="V42" s="65"/>
      <c r="W42" s="67"/>
      <c r="X42" s="65">
        <f t="shared" si="13"/>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5"/>
        <v>0</v>
      </c>
      <c r="C43" s="65"/>
      <c r="D43" s="65"/>
      <c r="F43" s="65"/>
      <c r="G43" s="65"/>
      <c r="H43" s="65"/>
      <c r="I43" s="65"/>
      <c r="J43" s="65"/>
      <c r="K43" s="65"/>
      <c r="L43" s="65"/>
      <c r="M43" s="65"/>
      <c r="N43" s="67"/>
      <c r="O43" s="65"/>
      <c r="P43" s="65"/>
      <c r="Q43" s="65"/>
      <c r="R43" s="65">
        <f t="shared" si="12"/>
        <v>0</v>
      </c>
      <c r="S43" s="65"/>
      <c r="T43" s="65"/>
      <c r="U43" s="65"/>
      <c r="V43" s="65"/>
      <c r="W43" s="67"/>
      <c r="X43" s="65">
        <f t="shared" si="13"/>
        <v>0</v>
      </c>
      <c r="Y43" s="65"/>
      <c r="Z43" s="65"/>
      <c r="AA43" s="65"/>
      <c r="AB43" s="65"/>
      <c r="AC43" s="65"/>
      <c r="AD43" s="65">
        <v>-4638.73095703125</v>
      </c>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v>30441.599609375</v>
      </c>
      <c r="BF43" s="68"/>
    </row>
    <row r="44" spans="1:58" x14ac:dyDescent="0.2">
      <c r="A44" s="64" t="s">
        <v>266</v>
      </c>
      <c r="B44" s="65">
        <f t="shared" si="5"/>
        <v>0</v>
      </c>
      <c r="C44" s="65"/>
      <c r="D44" s="65"/>
      <c r="F44" s="65"/>
      <c r="G44" s="65"/>
      <c r="H44" s="65"/>
      <c r="I44" s="65"/>
      <c r="J44" s="65"/>
      <c r="K44" s="65"/>
      <c r="L44" s="65"/>
      <c r="M44" s="65"/>
      <c r="N44" s="67"/>
      <c r="O44" s="65"/>
      <c r="P44" s="65"/>
      <c r="Q44" s="65"/>
      <c r="R44" s="65">
        <f t="shared" si="12"/>
        <v>0</v>
      </c>
      <c r="S44" s="65"/>
      <c r="T44" s="65"/>
      <c r="U44" s="65"/>
      <c r="V44" s="65"/>
      <c r="W44" s="67">
        <v>-17548.34375</v>
      </c>
      <c r="X44" s="65">
        <f t="shared" si="13"/>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v>53780.3984375</v>
      </c>
      <c r="BF44" s="68"/>
    </row>
    <row r="45" spans="1:58" x14ac:dyDescent="0.2">
      <c r="A45" s="64" t="s">
        <v>267</v>
      </c>
      <c r="B45" s="65">
        <f t="shared" si="5"/>
        <v>0</v>
      </c>
      <c r="C45" s="65"/>
      <c r="D45" s="65"/>
      <c r="F45" s="65"/>
      <c r="G45" s="65"/>
      <c r="H45" s="65"/>
      <c r="I45" s="65"/>
      <c r="J45" s="65"/>
      <c r="K45" s="65"/>
      <c r="L45" s="65"/>
      <c r="M45" s="65"/>
      <c r="N45" s="67"/>
      <c r="O45" s="65"/>
      <c r="P45" s="65"/>
      <c r="Q45" s="65"/>
      <c r="R45" s="65">
        <f t="shared" si="12"/>
        <v>0</v>
      </c>
      <c r="S45" s="65"/>
      <c r="T45" s="65"/>
      <c r="U45" s="65"/>
      <c r="V45" s="65"/>
      <c r="W45" s="67"/>
      <c r="X45" s="65">
        <f t="shared" si="13"/>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v>14392.80078125</v>
      </c>
      <c r="BF45" s="68"/>
    </row>
    <row r="46" spans="1:58" x14ac:dyDescent="0.2">
      <c r="A46" s="64" t="s">
        <v>268</v>
      </c>
      <c r="B46" s="65">
        <f t="shared" si="5"/>
        <v>0</v>
      </c>
      <c r="C46" s="65"/>
      <c r="D46" s="65"/>
      <c r="F46" s="65"/>
      <c r="G46" s="65"/>
      <c r="H46" s="65"/>
      <c r="I46" s="65"/>
      <c r="J46" s="65"/>
      <c r="K46" s="65"/>
      <c r="L46" s="65"/>
      <c r="M46" s="65"/>
      <c r="N46" s="67"/>
      <c r="O46" s="65"/>
      <c r="P46" s="65"/>
      <c r="Q46" s="65"/>
      <c r="R46" s="65">
        <f t="shared" si="12"/>
        <v>0</v>
      </c>
      <c r="S46" s="65"/>
      <c r="T46" s="65"/>
      <c r="U46" s="65"/>
      <c r="V46" s="65"/>
      <c r="W46" s="67"/>
      <c r="X46" s="65">
        <f t="shared" si="13"/>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5"/>
        <v>0</v>
      </c>
      <c r="C47" s="65"/>
      <c r="D47" s="65"/>
      <c r="F47" s="65"/>
      <c r="G47" s="65"/>
      <c r="H47" s="65"/>
      <c r="I47" s="65"/>
      <c r="J47" s="65"/>
      <c r="K47" s="65"/>
      <c r="L47" s="65"/>
      <c r="M47" s="65"/>
      <c r="N47" s="67"/>
      <c r="O47" s="65"/>
      <c r="P47" s="65"/>
      <c r="Q47" s="65"/>
      <c r="R47" s="65">
        <f t="shared" si="12"/>
        <v>0</v>
      </c>
      <c r="S47" s="65"/>
      <c r="T47" s="65"/>
      <c r="U47" s="65"/>
      <c r="V47" s="65"/>
      <c r="W47" s="67"/>
      <c r="X47" s="65">
        <f t="shared" si="13"/>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f t="shared" si="5"/>
        <v>0</v>
      </c>
      <c r="C48" s="65"/>
      <c r="D48" s="65"/>
      <c r="F48" s="65"/>
      <c r="G48" s="65"/>
      <c r="H48" s="65"/>
      <c r="I48" s="65"/>
      <c r="J48" s="65"/>
      <c r="K48" s="65"/>
      <c r="L48" s="65"/>
      <c r="M48" s="65"/>
      <c r="N48" s="67"/>
      <c r="O48" s="65"/>
      <c r="P48" s="65"/>
      <c r="Q48" s="65"/>
      <c r="R48" s="65">
        <f t="shared" si="12"/>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 t="shared" si="5"/>
        <v>0</v>
      </c>
      <c r="C49" s="65"/>
      <c r="D49" s="65"/>
      <c r="F49" s="65"/>
      <c r="G49" s="65"/>
      <c r="H49" s="65"/>
      <c r="I49" s="65"/>
      <c r="J49" s="65"/>
      <c r="K49" s="65"/>
      <c r="L49" s="65"/>
      <c r="M49" s="65"/>
      <c r="N49" s="67"/>
      <c r="O49" s="65"/>
      <c r="P49" s="65"/>
      <c r="Q49" s="65"/>
      <c r="R49" s="65">
        <f t="shared" si="12"/>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v>79192.796875</v>
      </c>
      <c r="BF49" s="68"/>
    </row>
    <row r="50" spans="1:58" x14ac:dyDescent="0.2">
      <c r="A50" s="64" t="s">
        <v>242</v>
      </c>
      <c r="B50" s="65">
        <f t="shared" si="5"/>
        <v>0</v>
      </c>
      <c r="C50" s="65"/>
      <c r="D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+D51+F51+E51+G51</f>
        <v>510072.7552589844</v>
      </c>
      <c r="C51" s="71">
        <f t="shared" ref="C51:AU51" si="14">+C53+C68+C77+C83</f>
        <v>0</v>
      </c>
      <c r="D51" s="71">
        <f t="shared" si="14"/>
        <v>0</v>
      </c>
      <c r="E51" s="71">
        <f t="shared" si="14"/>
        <v>33845.909800000001</v>
      </c>
      <c r="F51" s="71">
        <f t="shared" si="14"/>
        <v>476226.84545898438</v>
      </c>
      <c r="G51" s="71">
        <f t="shared" si="14"/>
        <v>0</v>
      </c>
      <c r="H51" s="71">
        <f t="shared" si="14"/>
        <v>0</v>
      </c>
      <c r="I51" s="71">
        <f t="shared" si="14"/>
        <v>0</v>
      </c>
      <c r="J51" s="71">
        <f t="shared" si="14"/>
        <v>0</v>
      </c>
      <c r="K51" s="71">
        <f t="shared" si="14"/>
        <v>0</v>
      </c>
      <c r="L51" s="71">
        <f t="shared" si="14"/>
        <v>0</v>
      </c>
      <c r="M51" s="71">
        <f t="shared" si="14"/>
        <v>0</v>
      </c>
      <c r="N51" s="72">
        <f t="shared" si="14"/>
        <v>22575.412109375</v>
      </c>
      <c r="O51" s="71">
        <f t="shared" si="14"/>
        <v>22238</v>
      </c>
      <c r="P51" s="71">
        <f t="shared" si="14"/>
        <v>21962</v>
      </c>
      <c r="Q51" s="71">
        <f t="shared" si="14"/>
        <v>0</v>
      </c>
      <c r="R51" s="71">
        <f t="shared" si="14"/>
        <v>412789.01</v>
      </c>
      <c r="S51" s="71">
        <f t="shared" si="14"/>
        <v>412789.01</v>
      </c>
      <c r="T51" s="71">
        <f t="shared" si="14"/>
        <v>0</v>
      </c>
      <c r="U51" s="71">
        <f t="shared" si="14"/>
        <v>0</v>
      </c>
      <c r="V51" s="71">
        <f t="shared" si="14"/>
        <v>0</v>
      </c>
      <c r="W51" s="72">
        <f t="shared" si="14"/>
        <v>80322.204833984375</v>
      </c>
      <c r="X51" s="71">
        <f>+X53+X68+X77+X83</f>
        <v>0</v>
      </c>
      <c r="Y51" s="71">
        <f t="shared" si="14"/>
        <v>0</v>
      </c>
      <c r="Z51" s="71">
        <f t="shared" si="14"/>
        <v>0</v>
      </c>
      <c r="AA51" s="71">
        <f t="shared" si="14"/>
        <v>0</v>
      </c>
      <c r="AB51" s="71">
        <f t="shared" si="14"/>
        <v>0</v>
      </c>
      <c r="AC51" s="71">
        <f t="shared" si="14"/>
        <v>0</v>
      </c>
      <c r="AD51" s="71">
        <f t="shared" si="14"/>
        <v>1.6972420271486044E-2</v>
      </c>
      <c r="AE51" s="71">
        <f t="shared" si="14"/>
        <v>0</v>
      </c>
      <c r="AF51" s="71">
        <f t="shared" si="14"/>
        <v>17508.041687011719</v>
      </c>
      <c r="AG51" s="71">
        <f t="shared" si="14"/>
        <v>394822.37640762329</v>
      </c>
      <c r="AH51" s="71">
        <f t="shared" si="14"/>
        <v>744.74603271484375</v>
      </c>
      <c r="AI51" s="71">
        <f t="shared" si="14"/>
        <v>0</v>
      </c>
      <c r="AJ51" s="71">
        <f t="shared" si="14"/>
        <v>77942.9609375</v>
      </c>
      <c r="AK51" s="71">
        <f t="shared" si="14"/>
        <v>20889.886116027832</v>
      </c>
      <c r="AL51" s="71">
        <f t="shared" si="14"/>
        <v>405137.18896484375</v>
      </c>
      <c r="AM51" s="71">
        <f t="shared" si="14"/>
        <v>19801.047805786133</v>
      </c>
      <c r="AN51" s="71">
        <f t="shared" si="14"/>
        <v>0</v>
      </c>
      <c r="AO51" s="71">
        <f t="shared" si="14"/>
        <v>3445.7362375259399</v>
      </c>
      <c r="AP51" s="71">
        <f t="shared" si="14"/>
        <v>60018.600000000006</v>
      </c>
      <c r="AQ51" s="71">
        <f t="shared" si="14"/>
        <v>13129.74462890625</v>
      </c>
      <c r="AR51" s="71">
        <f t="shared" si="14"/>
        <v>259.52482867240906</v>
      </c>
      <c r="AS51" s="71">
        <f t="shared" si="14"/>
        <v>0</v>
      </c>
      <c r="AT51" s="71">
        <f t="shared" si="14"/>
        <v>0</v>
      </c>
      <c r="AU51" s="71">
        <f t="shared" si="14"/>
        <v>0</v>
      </c>
      <c r="AV51" s="71"/>
      <c r="AW51" s="71"/>
      <c r="AX51" s="71"/>
      <c r="AY51" s="71">
        <f>AY53+AY68+AY77</f>
        <v>3005.0002500000001</v>
      </c>
      <c r="AZ51" s="71"/>
      <c r="BA51" s="71"/>
      <c r="BB51" s="71">
        <f>+BB53+BB68+BB77+BB83</f>
        <v>0</v>
      </c>
      <c r="BC51" s="71">
        <f>+BC53+BC68+BC77+BC83</f>
        <v>0</v>
      </c>
      <c r="BD51" s="71">
        <f>+BD53+BD68+BD77+BD83</f>
        <v>0</v>
      </c>
      <c r="BE51" s="71">
        <f>+BE53+BE68+BE77+BE83</f>
        <v>729103.03330993652</v>
      </c>
      <c r="BF51" s="73">
        <f>+BF53+BF68+BF77+BF83</f>
        <v>0</v>
      </c>
    </row>
    <row r="52" spans="1:58" x14ac:dyDescent="0.2">
      <c r="A52" s="64" t="s">
        <v>242</v>
      </c>
      <c r="B52" s="65">
        <f t="shared" si="5"/>
        <v>0</v>
      </c>
      <c r="C52" s="65"/>
      <c r="D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272</v>
      </c>
      <c r="B53" s="65">
        <f t="shared" si="5"/>
        <v>336181.36048359377</v>
      </c>
      <c r="C53" s="65">
        <f t="shared" ref="C53:AU53" si="15">SUM(C54:C66)</f>
        <v>0</v>
      </c>
      <c r="D53" s="65">
        <f t="shared" si="15"/>
        <v>0</v>
      </c>
      <c r="E53" s="65">
        <f t="shared" si="15"/>
        <v>33845.909800000001</v>
      </c>
      <c r="F53" s="65">
        <f t="shared" si="15"/>
        <v>302335.45068359375</v>
      </c>
      <c r="G53" s="65">
        <f t="shared" si="15"/>
        <v>0</v>
      </c>
      <c r="H53" s="65">
        <f t="shared" si="15"/>
        <v>0</v>
      </c>
      <c r="I53" s="65">
        <f t="shared" si="15"/>
        <v>0</v>
      </c>
      <c r="J53" s="65">
        <f t="shared" si="15"/>
        <v>0</v>
      </c>
      <c r="K53" s="65">
        <f t="shared" si="15"/>
        <v>0</v>
      </c>
      <c r="L53" s="65">
        <f t="shared" si="15"/>
        <v>0</v>
      </c>
      <c r="M53" s="65">
        <f t="shared" si="15"/>
        <v>0</v>
      </c>
      <c r="N53" s="67">
        <f t="shared" si="15"/>
        <v>22575.412109375</v>
      </c>
      <c r="O53" s="65">
        <f t="shared" si="15"/>
        <v>22238</v>
      </c>
      <c r="P53" s="65">
        <f t="shared" si="15"/>
        <v>21962</v>
      </c>
      <c r="Q53" s="65">
        <f t="shared" si="15"/>
        <v>0</v>
      </c>
      <c r="R53" s="65">
        <f>SUM(S53:V53)</f>
        <v>367922.07</v>
      </c>
      <c r="S53" s="65">
        <f t="shared" si="15"/>
        <v>367922.07</v>
      </c>
      <c r="T53" s="65">
        <f t="shared" si="15"/>
        <v>0</v>
      </c>
      <c r="U53" s="65">
        <f t="shared" si="15"/>
        <v>0</v>
      </c>
      <c r="V53" s="65">
        <f t="shared" si="15"/>
        <v>0</v>
      </c>
      <c r="W53" s="67">
        <f t="shared" si="15"/>
        <v>80281.204833984375</v>
      </c>
      <c r="X53" s="67">
        <f t="shared" si="15"/>
        <v>0</v>
      </c>
      <c r="Y53" s="65">
        <f t="shared" si="15"/>
        <v>0</v>
      </c>
      <c r="Z53" s="65">
        <f t="shared" si="15"/>
        <v>0</v>
      </c>
      <c r="AA53" s="65">
        <f t="shared" si="15"/>
        <v>0</v>
      </c>
      <c r="AB53" s="65">
        <f t="shared" si="15"/>
        <v>0</v>
      </c>
      <c r="AC53" s="65">
        <f t="shared" si="15"/>
        <v>0</v>
      </c>
      <c r="AD53" s="65">
        <f t="shared" si="15"/>
        <v>0</v>
      </c>
      <c r="AE53" s="65">
        <f t="shared" si="15"/>
        <v>0</v>
      </c>
      <c r="AF53" s="65">
        <f t="shared" si="15"/>
        <v>0</v>
      </c>
      <c r="AG53" s="65">
        <f t="shared" si="15"/>
        <v>323.54912185668945</v>
      </c>
      <c r="AH53" s="65">
        <f t="shared" si="15"/>
        <v>0</v>
      </c>
      <c r="AI53" s="65">
        <f t="shared" si="15"/>
        <v>0</v>
      </c>
      <c r="AJ53" s="65">
        <f t="shared" si="15"/>
        <v>0</v>
      </c>
      <c r="AK53" s="65">
        <f t="shared" si="15"/>
        <v>594.24185562133789</v>
      </c>
      <c r="AL53" s="65">
        <f t="shared" si="15"/>
        <v>48835.45703125</v>
      </c>
      <c r="AM53" s="65">
        <f t="shared" si="15"/>
        <v>167.01647186279297</v>
      </c>
      <c r="AN53" s="65">
        <f t="shared" si="15"/>
        <v>0</v>
      </c>
      <c r="AO53" s="65">
        <f t="shared" si="15"/>
        <v>0</v>
      </c>
      <c r="AP53" s="65">
        <f t="shared" si="15"/>
        <v>0</v>
      </c>
      <c r="AQ53" s="65">
        <f t="shared" si="15"/>
        <v>0</v>
      </c>
      <c r="AR53" s="65">
        <f t="shared" si="15"/>
        <v>0</v>
      </c>
      <c r="AS53" s="65">
        <f t="shared" si="15"/>
        <v>0</v>
      </c>
      <c r="AT53" s="65">
        <f t="shared" si="15"/>
        <v>0</v>
      </c>
      <c r="AU53" s="65">
        <f t="shared" si="15"/>
        <v>0</v>
      </c>
      <c r="AV53" s="65"/>
      <c r="AW53" s="65"/>
      <c r="AX53" s="65"/>
      <c r="AY53" s="65"/>
      <c r="AZ53" s="65"/>
      <c r="BA53" s="65"/>
      <c r="BB53" s="65">
        <f>SUM(BB54:BB66)</f>
        <v>0</v>
      </c>
      <c r="BC53" s="65">
        <f>SUM(BC54:BC66)</f>
        <v>0</v>
      </c>
      <c r="BD53" s="65">
        <f>SUM(BD54:BD66)</f>
        <v>0</v>
      </c>
      <c r="BE53" s="65">
        <f>SUM(BE54:BE66)</f>
        <v>430447.04545593262</v>
      </c>
      <c r="BF53" s="68">
        <f>SUM(BF54:BF66)</f>
        <v>0</v>
      </c>
    </row>
    <row r="54" spans="1:58" x14ac:dyDescent="0.2">
      <c r="A54" s="64" t="s">
        <v>273</v>
      </c>
      <c r="B54" s="65">
        <f t="shared" si="5"/>
        <v>67182.986143749993</v>
      </c>
      <c r="C54" s="65"/>
      <c r="D54" s="65"/>
      <c r="E54" s="65">
        <v>12222.458799999999</v>
      </c>
      <c r="F54" s="65">
        <v>54960.52734375</v>
      </c>
      <c r="G54" s="65"/>
      <c r="H54" s="65"/>
      <c r="I54" s="65"/>
      <c r="J54" s="65"/>
      <c r="K54" s="65"/>
      <c r="L54" s="65"/>
      <c r="M54" s="65"/>
      <c r="N54" s="67">
        <v>6075</v>
      </c>
      <c r="O54" s="65">
        <v>22238</v>
      </c>
      <c r="P54" s="65">
        <v>21962</v>
      </c>
      <c r="Q54" s="65"/>
      <c r="R54" s="65">
        <f t="shared" ref="R54:R79" si="16">SUM(S54:V54)</f>
        <v>0</v>
      </c>
      <c r="S54" s="65"/>
      <c r="T54" s="65"/>
      <c r="U54" s="65"/>
      <c r="V54" s="65"/>
      <c r="W54" s="67">
        <v>13171</v>
      </c>
      <c r="X54" s="65">
        <f t="shared" ref="X54:X66" si="17">SUM(Y54:AC54)</f>
        <v>0</v>
      </c>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v>86113.78125</v>
      </c>
      <c r="BF54" s="68"/>
    </row>
    <row r="55" spans="1:58" x14ac:dyDescent="0.2">
      <c r="A55" s="64" t="s">
        <v>274</v>
      </c>
      <c r="B55" s="65">
        <f t="shared" si="5"/>
        <v>57364.737731250003</v>
      </c>
      <c r="C55" s="65"/>
      <c r="D55" s="65"/>
      <c r="E55" s="65">
        <v>21.2182</v>
      </c>
      <c r="F55" s="65">
        <v>57343.51953125</v>
      </c>
      <c r="G55" s="65"/>
      <c r="H55" s="65"/>
      <c r="I55" s="65"/>
      <c r="J55" s="65"/>
      <c r="K55" s="65"/>
      <c r="L55" s="65"/>
      <c r="M55" s="65"/>
      <c r="N55" s="67">
        <v>1731</v>
      </c>
      <c r="O55" s="65"/>
      <c r="P55" s="65"/>
      <c r="Q55" s="65"/>
      <c r="R55" s="65">
        <f t="shared" si="16"/>
        <v>0</v>
      </c>
      <c r="S55" s="65"/>
      <c r="T55" s="65"/>
      <c r="U55" s="65"/>
      <c r="V55" s="65"/>
      <c r="W55" s="67">
        <v>42951</v>
      </c>
      <c r="X55" s="65">
        <f t="shared" si="17"/>
        <v>0</v>
      </c>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v>41454.00390625</v>
      </c>
      <c r="BF55" s="68"/>
    </row>
    <row r="56" spans="1:58" x14ac:dyDescent="0.2">
      <c r="A56" s="64" t="s">
        <v>275</v>
      </c>
      <c r="B56" s="65">
        <f t="shared" si="5"/>
        <v>23706.160889843752</v>
      </c>
      <c r="C56" s="65"/>
      <c r="D56" s="65"/>
      <c r="E56" s="65">
        <v>18394.018800000002</v>
      </c>
      <c r="F56" s="65">
        <v>5312.14208984375</v>
      </c>
      <c r="G56" s="65"/>
      <c r="H56" s="65"/>
      <c r="I56" s="65"/>
      <c r="J56" s="65"/>
      <c r="K56" s="65"/>
      <c r="L56" s="65"/>
      <c r="M56" s="65"/>
      <c r="N56" s="67">
        <v>1969</v>
      </c>
      <c r="O56" s="65"/>
      <c r="P56" s="65"/>
      <c r="Q56" s="65"/>
      <c r="R56" s="65">
        <f t="shared" si="16"/>
        <v>0</v>
      </c>
      <c r="S56" s="65"/>
      <c r="T56" s="65"/>
      <c r="U56" s="65"/>
      <c r="V56" s="65"/>
      <c r="W56" s="67">
        <v>644</v>
      </c>
      <c r="X56" s="65">
        <f t="shared" si="17"/>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v>64684.80078125</v>
      </c>
      <c r="BF56" s="68"/>
    </row>
    <row r="57" spans="1:58" x14ac:dyDescent="0.2">
      <c r="A57" s="64" t="s">
        <v>276</v>
      </c>
      <c r="B57" s="65">
        <f t="shared" si="5"/>
        <v>53841.924387500003</v>
      </c>
      <c r="C57" s="65"/>
      <c r="D57" s="65"/>
      <c r="E57" s="65">
        <v>147.80719999999999</v>
      </c>
      <c r="F57" s="65">
        <v>53694.1171875</v>
      </c>
      <c r="G57" s="65"/>
      <c r="H57" s="65"/>
      <c r="I57" s="65"/>
      <c r="J57" s="65"/>
      <c r="K57" s="65"/>
      <c r="L57" s="65"/>
      <c r="M57" s="65"/>
      <c r="N57" s="67">
        <v>385</v>
      </c>
      <c r="O57" s="65"/>
      <c r="P57" s="65"/>
      <c r="Q57" s="65"/>
      <c r="R57" s="65">
        <f t="shared" si="16"/>
        <v>0</v>
      </c>
      <c r="S57" s="65"/>
      <c r="T57" s="65"/>
      <c r="U57" s="65"/>
      <c r="V57" s="65"/>
      <c r="W57" s="67">
        <v>14613</v>
      </c>
      <c r="X57" s="65">
        <f t="shared" si="17"/>
        <v>0</v>
      </c>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v>9745.2001953125</v>
      </c>
      <c r="BF57" s="68"/>
    </row>
    <row r="58" spans="1:58" x14ac:dyDescent="0.2">
      <c r="A58" s="64" t="s">
        <v>277</v>
      </c>
      <c r="B58" s="65">
        <f t="shared" si="5"/>
        <v>0</v>
      </c>
      <c r="C58" s="65"/>
      <c r="D58" s="65"/>
      <c r="F58" s="65"/>
      <c r="G58" s="65"/>
      <c r="H58" s="65"/>
      <c r="I58" s="65"/>
      <c r="J58" s="65"/>
      <c r="K58" s="65"/>
      <c r="L58" s="65"/>
      <c r="M58" s="65"/>
      <c r="N58" s="67"/>
      <c r="O58" s="65"/>
      <c r="P58" s="65"/>
      <c r="Q58" s="65"/>
      <c r="R58" s="65">
        <f t="shared" si="16"/>
        <v>0</v>
      </c>
      <c r="S58" s="65"/>
      <c r="T58" s="65"/>
      <c r="U58" s="65"/>
      <c r="V58" s="65"/>
      <c r="W58" s="67">
        <v>684</v>
      </c>
      <c r="X58" s="65">
        <f t="shared" si="17"/>
        <v>0</v>
      </c>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v>161.99998474121094</v>
      </c>
      <c r="BF58" s="68"/>
    </row>
    <row r="59" spans="1:58" x14ac:dyDescent="0.2">
      <c r="A59" s="64" t="s">
        <v>278</v>
      </c>
      <c r="B59" s="65">
        <f t="shared" si="5"/>
        <v>0</v>
      </c>
      <c r="C59" s="65"/>
      <c r="D59" s="65"/>
      <c r="F59" s="65"/>
      <c r="G59" s="65"/>
      <c r="H59" s="65"/>
      <c r="I59" s="65"/>
      <c r="J59" s="65"/>
      <c r="K59" s="65"/>
      <c r="L59" s="65"/>
      <c r="M59" s="65"/>
      <c r="N59" s="67">
        <v>357</v>
      </c>
      <c r="O59" s="65"/>
      <c r="P59" s="65"/>
      <c r="Q59" s="65"/>
      <c r="R59" s="65">
        <f t="shared" si="16"/>
        <v>0</v>
      </c>
      <c r="S59" s="65"/>
      <c r="T59" s="65"/>
      <c r="U59" s="65"/>
      <c r="V59" s="65"/>
      <c r="W59" s="67">
        <v>1312</v>
      </c>
      <c r="X59" s="65">
        <f t="shared" si="17"/>
        <v>0</v>
      </c>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v>144</v>
      </c>
      <c r="BF59" s="68"/>
    </row>
    <row r="60" spans="1:58" x14ac:dyDescent="0.2">
      <c r="A60" s="64" t="s">
        <v>279</v>
      </c>
      <c r="B60" s="65">
        <f t="shared" si="5"/>
        <v>9218.28515625</v>
      </c>
      <c r="C60" s="65"/>
      <c r="D60" s="65"/>
      <c r="F60" s="65">
        <v>9218.28515625</v>
      </c>
      <c r="G60" s="65"/>
      <c r="H60" s="65"/>
      <c r="I60" s="65"/>
      <c r="J60" s="65"/>
      <c r="K60" s="65"/>
      <c r="L60" s="65"/>
      <c r="M60" s="65"/>
      <c r="N60" s="67">
        <v>279</v>
      </c>
      <c r="O60" s="65"/>
      <c r="P60" s="65"/>
      <c r="Q60" s="65"/>
      <c r="R60" s="65">
        <f t="shared" si="16"/>
        <v>0</v>
      </c>
      <c r="S60" s="65"/>
      <c r="T60" s="65"/>
      <c r="U60" s="65"/>
      <c r="V60" s="65"/>
      <c r="W60" s="67"/>
      <c r="X60" s="65">
        <f t="shared" si="17"/>
        <v>0</v>
      </c>
      <c r="Y60" s="65"/>
      <c r="Z60" s="65"/>
      <c r="AA60" s="65"/>
      <c r="AB60" s="65"/>
      <c r="AC60" s="65"/>
      <c r="AD60" s="65"/>
      <c r="AE60" s="65"/>
      <c r="AF60" s="65"/>
      <c r="AG60" s="65">
        <v>277.32781982421875</v>
      </c>
      <c r="AH60" s="65"/>
      <c r="AI60" s="65"/>
      <c r="AJ60" s="65"/>
      <c r="AK60" s="65">
        <v>548.53094482421875</v>
      </c>
      <c r="AL60" s="65">
        <v>40776.51171875</v>
      </c>
      <c r="AM60" s="65">
        <v>77.266929626464844</v>
      </c>
      <c r="AN60" s="65"/>
      <c r="AO60" s="65"/>
      <c r="AP60" s="65"/>
      <c r="AQ60" s="65"/>
      <c r="AR60" s="65"/>
      <c r="AS60" s="65"/>
      <c r="AT60" s="65"/>
      <c r="AU60" s="65"/>
      <c r="AV60" s="65"/>
      <c r="AW60" s="65"/>
      <c r="AX60" s="65"/>
      <c r="AY60" s="65"/>
      <c r="AZ60" s="65"/>
      <c r="BA60" s="65"/>
      <c r="BB60" s="65"/>
      <c r="BC60" s="65"/>
      <c r="BD60" s="65"/>
      <c r="BE60" s="65">
        <v>115264.796875</v>
      </c>
      <c r="BF60" s="68"/>
    </row>
    <row r="61" spans="1:58" x14ac:dyDescent="0.2">
      <c r="A61" s="64" t="s">
        <v>280</v>
      </c>
      <c r="B61" s="65">
        <f t="shared" si="5"/>
        <v>0</v>
      </c>
      <c r="C61" s="65"/>
      <c r="D61" s="65"/>
      <c r="F61" s="65"/>
      <c r="G61" s="65"/>
      <c r="H61" s="65"/>
      <c r="I61" s="65"/>
      <c r="J61" s="65"/>
      <c r="K61" s="65"/>
      <c r="L61" s="65"/>
      <c r="M61" s="65"/>
      <c r="N61" s="67">
        <v>110</v>
      </c>
      <c r="O61" s="65"/>
      <c r="P61" s="65"/>
      <c r="Q61" s="65"/>
      <c r="R61" s="65">
        <f t="shared" si="16"/>
        <v>0</v>
      </c>
      <c r="S61" s="65"/>
      <c r="T61" s="65"/>
      <c r="U61" s="65"/>
      <c r="V61" s="65"/>
      <c r="W61" s="67">
        <v>2273</v>
      </c>
      <c r="X61" s="65">
        <f t="shared" si="17"/>
        <v>0</v>
      </c>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v>2610</v>
      </c>
      <c r="BF61" s="68"/>
    </row>
    <row r="62" spans="1:58" x14ac:dyDescent="0.2">
      <c r="A62" s="64" t="s">
        <v>281</v>
      </c>
      <c r="B62" s="65">
        <f t="shared" si="5"/>
        <v>0</v>
      </c>
      <c r="C62" s="65"/>
      <c r="D62" s="65"/>
      <c r="F62" s="65"/>
      <c r="G62" s="65"/>
      <c r="H62" s="65"/>
      <c r="I62" s="65"/>
      <c r="J62" s="65"/>
      <c r="K62" s="65"/>
      <c r="L62" s="65"/>
      <c r="M62" s="65"/>
      <c r="N62" s="67">
        <v>4910</v>
      </c>
      <c r="O62" s="65"/>
      <c r="P62" s="65"/>
      <c r="Q62" s="65"/>
      <c r="R62" s="65">
        <f t="shared" si="16"/>
        <v>0</v>
      </c>
      <c r="S62" s="65"/>
      <c r="T62" s="65"/>
      <c r="U62" s="65"/>
      <c r="V62" s="65"/>
      <c r="W62" s="67">
        <v>917</v>
      </c>
      <c r="X62" s="65">
        <f t="shared" si="17"/>
        <v>0</v>
      </c>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v>6195.60009765625</v>
      </c>
      <c r="BF62" s="68"/>
    </row>
    <row r="63" spans="1:58" x14ac:dyDescent="0.2">
      <c r="A63" s="64" t="s">
        <v>282</v>
      </c>
      <c r="B63" s="65">
        <f t="shared" si="5"/>
        <v>0</v>
      </c>
      <c r="C63" s="65"/>
      <c r="D63" s="65"/>
      <c r="F63" s="65"/>
      <c r="G63" s="65"/>
      <c r="H63" s="65"/>
      <c r="I63" s="65"/>
      <c r="J63" s="65"/>
      <c r="K63" s="65"/>
      <c r="L63" s="65"/>
      <c r="M63" s="65"/>
      <c r="N63" s="67"/>
      <c r="O63" s="65"/>
      <c r="P63" s="65"/>
      <c r="Q63" s="65"/>
      <c r="R63" s="65">
        <f t="shared" si="16"/>
        <v>0</v>
      </c>
      <c r="S63" s="65"/>
      <c r="T63" s="65"/>
      <c r="U63" s="65"/>
      <c r="V63" s="65"/>
      <c r="W63" s="67"/>
      <c r="X63" s="65">
        <f t="shared" si="17"/>
        <v>0</v>
      </c>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v>993.5999755859375</v>
      </c>
      <c r="BF63" s="68"/>
    </row>
    <row r="64" spans="1:58" x14ac:dyDescent="0.2">
      <c r="A64" s="64" t="s">
        <v>283</v>
      </c>
      <c r="B64" s="65">
        <f t="shared" si="5"/>
        <v>0</v>
      </c>
      <c r="C64" s="65"/>
      <c r="D64" s="65"/>
      <c r="F64" s="65"/>
      <c r="G64" s="65"/>
      <c r="H64" s="65"/>
      <c r="I64" s="65"/>
      <c r="J64" s="65"/>
      <c r="K64" s="65"/>
      <c r="L64" s="65"/>
      <c r="M64" s="65"/>
      <c r="N64" s="67"/>
      <c r="O64" s="65"/>
      <c r="P64" s="65"/>
      <c r="Q64" s="65"/>
      <c r="R64" s="65">
        <f t="shared" si="16"/>
        <v>0</v>
      </c>
      <c r="S64" s="65"/>
      <c r="T64" s="65"/>
      <c r="U64" s="65"/>
      <c r="V64" s="65"/>
      <c r="W64" s="67"/>
      <c r="X64" s="65">
        <f t="shared" si="17"/>
        <v>0</v>
      </c>
      <c r="Y64" s="65"/>
      <c r="Z64" s="65"/>
      <c r="AA64" s="65"/>
      <c r="AB64" s="65"/>
      <c r="AC64" s="65"/>
      <c r="AD64" s="65"/>
      <c r="AE64" s="65"/>
      <c r="AF64" s="65"/>
      <c r="AG64" s="65">
        <v>46.221302032470703</v>
      </c>
      <c r="AH64" s="65"/>
      <c r="AI64" s="65"/>
      <c r="AJ64" s="65"/>
      <c r="AK64" s="65">
        <v>45.710910797119141</v>
      </c>
      <c r="AL64" s="65">
        <v>8058.9453125</v>
      </c>
      <c r="AM64" s="65">
        <v>89.749542236328125</v>
      </c>
      <c r="AN64" s="65"/>
      <c r="AO64" s="65"/>
      <c r="AP64" s="65"/>
      <c r="AQ64" s="65"/>
      <c r="AR64" s="65"/>
      <c r="AS64" s="65"/>
      <c r="AT64" s="65"/>
      <c r="AU64" s="65"/>
      <c r="AV64" s="65"/>
      <c r="AW64" s="65"/>
      <c r="AX64" s="65"/>
      <c r="AY64" s="65"/>
      <c r="AZ64" s="65"/>
      <c r="BA64" s="65"/>
      <c r="BB64" s="65"/>
      <c r="BC64" s="65"/>
      <c r="BD64" s="65"/>
      <c r="BE64" s="65">
        <v>388.79998779296875</v>
      </c>
      <c r="BF64" s="68"/>
    </row>
    <row r="65" spans="1:58" x14ac:dyDescent="0.2">
      <c r="A65" s="64" t="s">
        <v>284</v>
      </c>
      <c r="B65" s="65">
        <f t="shared" si="5"/>
        <v>0</v>
      </c>
      <c r="C65" s="65"/>
      <c r="D65" s="65"/>
      <c r="F65" s="65"/>
      <c r="G65" s="65"/>
      <c r="H65" s="65"/>
      <c r="I65" s="65"/>
      <c r="J65" s="65"/>
      <c r="K65" s="65"/>
      <c r="L65" s="65"/>
      <c r="M65" s="65"/>
      <c r="N65" s="67"/>
      <c r="O65" s="65"/>
      <c r="P65" s="65"/>
      <c r="Q65" s="65"/>
      <c r="R65" s="65">
        <f t="shared" si="16"/>
        <v>0</v>
      </c>
      <c r="S65" s="65"/>
      <c r="T65" s="65"/>
      <c r="U65" s="65"/>
      <c r="V65" s="65"/>
      <c r="W65" s="67">
        <v>11</v>
      </c>
      <c r="X65" s="65">
        <f t="shared" si="17"/>
        <v>0</v>
      </c>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v>788.39990234375</v>
      </c>
      <c r="BF65" s="68"/>
    </row>
    <row r="66" spans="1:58" x14ac:dyDescent="0.2">
      <c r="A66" s="64" t="s">
        <v>285</v>
      </c>
      <c r="B66" s="65">
        <f t="shared" si="5"/>
        <v>124867.266175</v>
      </c>
      <c r="C66" s="65"/>
      <c r="D66" s="65"/>
      <c r="E66" s="65">
        <v>3060.4067999999997</v>
      </c>
      <c r="F66" s="65">
        <v>121806.859375</v>
      </c>
      <c r="G66" s="65"/>
      <c r="H66" s="65"/>
      <c r="I66" s="65"/>
      <c r="J66" s="65"/>
      <c r="K66" s="65"/>
      <c r="L66" s="65"/>
      <c r="M66" s="65"/>
      <c r="N66" s="67">
        <v>6759.412109375</v>
      </c>
      <c r="O66" s="65"/>
      <c r="P66" s="65"/>
      <c r="Q66" s="65"/>
      <c r="R66" s="65">
        <v>367922.07</v>
      </c>
      <c r="S66" s="65">
        <v>367922.07</v>
      </c>
      <c r="T66" s="65"/>
      <c r="U66" s="65"/>
      <c r="V66" s="65"/>
      <c r="W66" s="67">
        <v>3705.204833984375</v>
      </c>
      <c r="X66" s="65">
        <f t="shared" si="17"/>
        <v>0</v>
      </c>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v>101902.0625</v>
      </c>
      <c r="BF66" s="68"/>
    </row>
    <row r="67" spans="1:58" x14ac:dyDescent="0.2">
      <c r="A67" s="64" t="s">
        <v>242</v>
      </c>
      <c r="B67" s="74">
        <f t="shared" si="5"/>
        <v>0</v>
      </c>
      <c r="C67" s="65"/>
      <c r="D67" s="65"/>
      <c r="F67" s="65"/>
      <c r="G67" s="65"/>
      <c r="H67" s="65"/>
      <c r="I67" s="65"/>
      <c r="J67" s="65"/>
      <c r="K67" s="65"/>
      <c r="L67" s="65"/>
      <c r="M67" s="65"/>
      <c r="N67" s="67"/>
      <c r="O67" s="65"/>
      <c r="P67" s="65"/>
      <c r="Q67" s="65"/>
      <c r="R67" s="65">
        <f t="shared" si="16"/>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286</v>
      </c>
      <c r="B68" s="80">
        <f t="shared" si="5"/>
        <v>2251.962158203125</v>
      </c>
      <c r="C68" s="80">
        <f t="shared" ref="C68:AU68" si="18">SUM(C69:C75)</f>
        <v>0</v>
      </c>
      <c r="D68" s="80">
        <f t="shared" si="18"/>
        <v>0</v>
      </c>
      <c r="E68" s="65"/>
      <c r="F68" s="80">
        <f t="shared" si="18"/>
        <v>2251.962158203125</v>
      </c>
      <c r="G68" s="80">
        <f t="shared" si="18"/>
        <v>0</v>
      </c>
      <c r="H68" s="80">
        <f t="shared" si="18"/>
        <v>0</v>
      </c>
      <c r="I68" s="80">
        <f t="shared" si="18"/>
        <v>0</v>
      </c>
      <c r="J68" s="80">
        <f t="shared" si="18"/>
        <v>0</v>
      </c>
      <c r="K68" s="80">
        <f t="shared" si="18"/>
        <v>0</v>
      </c>
      <c r="L68" s="80">
        <f t="shared" si="18"/>
        <v>0</v>
      </c>
      <c r="M68" s="80">
        <f t="shared" si="18"/>
        <v>0</v>
      </c>
      <c r="N68" s="81">
        <f t="shared" si="18"/>
        <v>0</v>
      </c>
      <c r="O68" s="80">
        <f t="shared" si="18"/>
        <v>0</v>
      </c>
      <c r="P68" s="80">
        <f t="shared" si="18"/>
        <v>0</v>
      </c>
      <c r="Q68" s="80">
        <f t="shared" si="18"/>
        <v>0</v>
      </c>
      <c r="R68" s="65">
        <f t="shared" si="16"/>
        <v>0</v>
      </c>
      <c r="S68" s="80">
        <f t="shared" si="18"/>
        <v>0</v>
      </c>
      <c r="T68" s="80">
        <f t="shared" si="18"/>
        <v>0</v>
      </c>
      <c r="U68" s="80">
        <f t="shared" si="18"/>
        <v>0</v>
      </c>
      <c r="V68" s="80">
        <f t="shared" si="18"/>
        <v>0</v>
      </c>
      <c r="W68" s="81">
        <f t="shared" si="18"/>
        <v>0</v>
      </c>
      <c r="X68" s="81">
        <f t="shared" si="18"/>
        <v>0</v>
      </c>
      <c r="Y68" s="80">
        <f t="shared" si="18"/>
        <v>0</v>
      </c>
      <c r="Z68" s="80">
        <f t="shared" si="18"/>
        <v>0</v>
      </c>
      <c r="AA68" s="80">
        <f t="shared" si="18"/>
        <v>0</v>
      </c>
      <c r="AB68" s="80">
        <f t="shared" si="18"/>
        <v>0</v>
      </c>
      <c r="AC68" s="80">
        <f t="shared" si="18"/>
        <v>0</v>
      </c>
      <c r="AD68" s="80">
        <f t="shared" si="18"/>
        <v>0</v>
      </c>
      <c r="AE68" s="80">
        <f t="shared" si="18"/>
        <v>0</v>
      </c>
      <c r="AF68" s="80">
        <f t="shared" si="18"/>
        <v>0</v>
      </c>
      <c r="AG68" s="80">
        <f t="shared" si="18"/>
        <v>377258.28125</v>
      </c>
      <c r="AH68" s="80">
        <f t="shared" si="18"/>
        <v>744.74603271484375</v>
      </c>
      <c r="AI68" s="80">
        <f t="shared" si="18"/>
        <v>0</v>
      </c>
      <c r="AJ68" s="80">
        <f t="shared" si="18"/>
        <v>77942.9609375</v>
      </c>
      <c r="AK68" s="80">
        <f t="shared" si="18"/>
        <v>45.710910797119141</v>
      </c>
      <c r="AL68" s="80">
        <f t="shared" si="18"/>
        <v>285041.37890625</v>
      </c>
      <c r="AM68" s="80">
        <f t="shared" si="18"/>
        <v>102.44857025146484</v>
      </c>
      <c r="AN68" s="80">
        <f t="shared" si="18"/>
        <v>0</v>
      </c>
      <c r="AO68" s="80">
        <f t="shared" si="18"/>
        <v>0</v>
      </c>
      <c r="AP68" s="80">
        <f t="shared" si="18"/>
        <v>0</v>
      </c>
      <c r="AQ68" s="80">
        <f t="shared" si="18"/>
        <v>0</v>
      </c>
      <c r="AR68" s="80">
        <f t="shared" si="18"/>
        <v>0</v>
      </c>
      <c r="AS68" s="80">
        <f t="shared" si="18"/>
        <v>0</v>
      </c>
      <c r="AT68" s="80">
        <f t="shared" si="18"/>
        <v>0</v>
      </c>
      <c r="AU68" s="80">
        <f t="shared" si="18"/>
        <v>0</v>
      </c>
      <c r="AV68" s="80"/>
      <c r="AW68" s="80"/>
      <c r="AX68" s="80"/>
      <c r="AY68" s="80"/>
      <c r="AZ68" s="80"/>
      <c r="BA68" s="80"/>
      <c r="BB68" s="80">
        <f>SUM(BB69:BB75)</f>
        <v>0</v>
      </c>
      <c r="BC68" s="80">
        <f>SUM(BC69:BC75)</f>
        <v>0</v>
      </c>
      <c r="BD68" s="80">
        <f>SUM(BD69:BD75)</f>
        <v>0</v>
      </c>
      <c r="BE68" s="80">
        <f>SUM(BE69:BE75)</f>
        <v>13575.600158691406</v>
      </c>
      <c r="BF68" s="82">
        <f>SUM(BF69:BF75)</f>
        <v>0</v>
      </c>
    </row>
    <row r="69" spans="1:58" x14ac:dyDescent="0.2">
      <c r="A69" s="64" t="s">
        <v>287</v>
      </c>
      <c r="B69" s="65">
        <f t="shared" si="5"/>
        <v>0</v>
      </c>
      <c r="C69" s="65"/>
      <c r="D69" s="65"/>
      <c r="F69" s="65"/>
      <c r="G69" s="65"/>
      <c r="H69" s="65"/>
      <c r="I69" s="65"/>
      <c r="J69" s="65"/>
      <c r="K69" s="65"/>
      <c r="L69" s="65"/>
      <c r="M69" s="65"/>
      <c r="N69" s="67"/>
      <c r="O69" s="65"/>
      <c r="P69" s="65"/>
      <c r="Q69" s="65"/>
      <c r="R69" s="65">
        <f t="shared" si="16"/>
        <v>0</v>
      </c>
      <c r="S69" s="65"/>
      <c r="T69" s="65"/>
      <c r="U69" s="65"/>
      <c r="V69" s="65"/>
      <c r="W69" s="67"/>
      <c r="X69" s="65">
        <f t="shared" ref="X69:X75" si="19">SUM(Y69:AC69)</f>
        <v>0</v>
      </c>
      <c r="Y69" s="65"/>
      <c r="Z69" s="65"/>
      <c r="AA69" s="65"/>
      <c r="AB69" s="65"/>
      <c r="AC69" s="65"/>
      <c r="AD69" s="65"/>
      <c r="AE69" s="65"/>
      <c r="AF69" s="65"/>
      <c r="AG69" s="65"/>
      <c r="AH69" s="65">
        <v>744.74603271484375</v>
      </c>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si="5"/>
        <v>0</v>
      </c>
      <c r="C70" s="65"/>
      <c r="D70" s="65"/>
      <c r="F70" s="65"/>
      <c r="G70" s="65"/>
      <c r="H70" s="65"/>
      <c r="I70" s="65"/>
      <c r="J70" s="65"/>
      <c r="K70" s="65"/>
      <c r="L70" s="65"/>
      <c r="M70" s="65"/>
      <c r="N70" s="67"/>
      <c r="O70" s="65"/>
      <c r="P70" s="65"/>
      <c r="Q70" s="65"/>
      <c r="R70" s="65">
        <f t="shared" si="16"/>
        <v>0</v>
      </c>
      <c r="S70" s="65"/>
      <c r="T70" s="65"/>
      <c r="U70" s="65"/>
      <c r="V70" s="65"/>
      <c r="W70" s="67"/>
      <c r="X70" s="65">
        <f t="shared" si="19"/>
        <v>0</v>
      </c>
      <c r="Y70" s="65"/>
      <c r="Z70" s="65"/>
      <c r="AA70" s="65"/>
      <c r="AB70" s="65"/>
      <c r="AC70" s="65"/>
      <c r="AD70" s="65"/>
      <c r="AE70" s="65"/>
      <c r="AF70" s="65"/>
      <c r="AG70" s="65"/>
      <c r="AH70" s="65"/>
      <c r="AI70" s="65"/>
      <c r="AJ70" s="65">
        <v>77942.9609375</v>
      </c>
      <c r="AK70" s="65"/>
      <c r="AL70" s="65"/>
      <c r="AM70" s="65"/>
      <c r="AN70" s="65"/>
      <c r="AO70" s="65"/>
      <c r="AP70" s="65"/>
      <c r="AQ70" s="65"/>
      <c r="AR70" s="65"/>
      <c r="AS70" s="65"/>
      <c r="AT70" s="65"/>
      <c r="AU70" s="65"/>
      <c r="AV70" s="65"/>
      <c r="AW70" s="65"/>
      <c r="AX70" s="65"/>
      <c r="AY70" s="65"/>
      <c r="AZ70" s="65"/>
      <c r="BA70" s="65"/>
      <c r="BB70" s="65"/>
      <c r="BC70" s="65"/>
      <c r="BD70" s="65"/>
      <c r="BE70" s="65"/>
      <c r="BF70" s="68"/>
    </row>
    <row r="71" spans="1:58" x14ac:dyDescent="0.2">
      <c r="A71" s="64" t="s">
        <v>289</v>
      </c>
      <c r="B71" s="65">
        <f t="shared" si="5"/>
        <v>0</v>
      </c>
      <c r="C71" s="65"/>
      <c r="D71" s="65"/>
      <c r="F71" s="65"/>
      <c r="G71" s="65"/>
      <c r="H71" s="65"/>
      <c r="I71" s="65"/>
      <c r="J71" s="65"/>
      <c r="K71" s="65"/>
      <c r="L71" s="65"/>
      <c r="M71" s="65"/>
      <c r="N71" s="67"/>
      <c r="O71" s="65"/>
      <c r="P71" s="65"/>
      <c r="Q71" s="65"/>
      <c r="R71" s="65">
        <f t="shared" si="16"/>
        <v>0</v>
      </c>
      <c r="S71" s="65"/>
      <c r="T71" s="65"/>
      <c r="U71" s="65"/>
      <c r="V71" s="65"/>
      <c r="W71" s="67"/>
      <c r="X71" s="65">
        <f t="shared" si="19"/>
        <v>0</v>
      </c>
      <c r="Y71" s="65"/>
      <c r="Z71" s="65"/>
      <c r="AA71" s="65"/>
      <c r="AB71" s="65"/>
      <c r="AC71" s="65"/>
      <c r="AD71" s="65"/>
      <c r="AE71" s="65"/>
      <c r="AF71" s="65"/>
      <c r="AG71" s="65">
        <v>377258.28125</v>
      </c>
      <c r="AH71" s="65"/>
      <c r="AI71" s="65"/>
      <c r="AJ71" s="65"/>
      <c r="AK71" s="65">
        <v>45.710910797119141</v>
      </c>
      <c r="AL71" s="65">
        <v>281406.09375</v>
      </c>
      <c r="AM71" s="65">
        <v>102.44857025146484</v>
      </c>
      <c r="AN71" s="65"/>
      <c r="AO71" s="65"/>
      <c r="AP71" s="65"/>
      <c r="AQ71" s="65"/>
      <c r="AR71" s="65"/>
      <c r="AS71" s="65"/>
      <c r="AT71" s="65"/>
      <c r="AU71" s="65"/>
      <c r="AV71" s="65"/>
      <c r="AW71" s="65"/>
      <c r="AX71" s="65"/>
      <c r="AY71" s="65"/>
      <c r="AZ71" s="65"/>
      <c r="BA71" s="65"/>
      <c r="BB71" s="65"/>
      <c r="BC71" s="65"/>
      <c r="BD71" s="65"/>
      <c r="BE71" s="65">
        <v>93.600006103515625</v>
      </c>
      <c r="BF71" s="68"/>
    </row>
    <row r="72" spans="1:58" x14ac:dyDescent="0.2">
      <c r="A72" s="64" t="s">
        <v>290</v>
      </c>
      <c r="B72" s="65">
        <f t="shared" si="5"/>
        <v>0</v>
      </c>
      <c r="C72" s="65"/>
      <c r="D72" s="65"/>
      <c r="F72" s="65"/>
      <c r="G72" s="65"/>
      <c r="H72" s="65"/>
      <c r="I72" s="65"/>
      <c r="J72" s="65"/>
      <c r="K72" s="65"/>
      <c r="L72" s="65"/>
      <c r="M72" s="65"/>
      <c r="N72" s="67"/>
      <c r="O72" s="65"/>
      <c r="P72" s="65"/>
      <c r="Q72" s="65"/>
      <c r="R72" s="65">
        <f t="shared" si="16"/>
        <v>0</v>
      </c>
      <c r="S72" s="65"/>
      <c r="T72" s="65"/>
      <c r="U72" s="65"/>
      <c r="V72" s="65"/>
      <c r="W72" s="67"/>
      <c r="X72" s="65">
        <f t="shared" si="19"/>
        <v>0</v>
      </c>
      <c r="Y72" s="65"/>
      <c r="Z72" s="65"/>
      <c r="AA72" s="65"/>
      <c r="AB72" s="65"/>
      <c r="AC72" s="65"/>
      <c r="AD72" s="65"/>
      <c r="AE72" s="65"/>
      <c r="AF72" s="65"/>
      <c r="AG72" s="65"/>
      <c r="AH72" s="65"/>
      <c r="AI72" s="65"/>
      <c r="AJ72" s="65"/>
      <c r="AK72" s="65"/>
      <c r="AL72" s="65">
        <v>1401.5556640625</v>
      </c>
      <c r="AM72" s="65"/>
      <c r="AN72" s="65"/>
      <c r="AO72" s="65"/>
      <c r="AP72" s="65"/>
      <c r="AQ72" s="65"/>
      <c r="AR72" s="65"/>
      <c r="AS72" s="65"/>
      <c r="AT72" s="65"/>
      <c r="AU72" s="65"/>
      <c r="AV72" s="65"/>
      <c r="AW72" s="65"/>
      <c r="AX72" s="65"/>
      <c r="AY72" s="65"/>
      <c r="AZ72" s="65"/>
      <c r="BA72" s="65"/>
      <c r="BB72" s="65"/>
      <c r="BC72" s="65"/>
      <c r="BD72" s="65"/>
      <c r="BE72" s="65">
        <v>11221.2001953125</v>
      </c>
      <c r="BF72" s="68"/>
    </row>
    <row r="73" spans="1:58" x14ac:dyDescent="0.2">
      <c r="A73" s="64" t="s">
        <v>291</v>
      </c>
      <c r="B73" s="65">
        <f t="shared" si="5"/>
        <v>0</v>
      </c>
      <c r="C73" s="65"/>
      <c r="D73" s="65"/>
      <c r="F73" s="65"/>
      <c r="G73" s="65"/>
      <c r="H73" s="65"/>
      <c r="I73" s="65"/>
      <c r="J73" s="65"/>
      <c r="K73" s="65"/>
      <c r="L73" s="65"/>
      <c r="M73" s="65"/>
      <c r="N73" s="67"/>
      <c r="O73" s="65"/>
      <c r="P73" s="65"/>
      <c r="Q73" s="65"/>
      <c r="R73" s="65">
        <f t="shared" si="16"/>
        <v>0</v>
      </c>
      <c r="S73" s="65"/>
      <c r="T73" s="65"/>
      <c r="U73" s="65"/>
      <c r="V73" s="65"/>
      <c r="W73" s="67"/>
      <c r="X73" s="65">
        <f t="shared" si="19"/>
        <v>0</v>
      </c>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v>349.19998168945313</v>
      </c>
      <c r="BF73" s="68"/>
    </row>
    <row r="74" spans="1:58" ht="11.25" customHeight="1" x14ac:dyDescent="0.2">
      <c r="A74" s="64" t="s">
        <v>292</v>
      </c>
      <c r="B74" s="65">
        <f t="shared" si="5"/>
        <v>0</v>
      </c>
      <c r="C74" s="65"/>
      <c r="D74" s="65"/>
      <c r="F74" s="65"/>
      <c r="G74" s="65"/>
      <c r="H74" s="65"/>
      <c r="I74" s="65"/>
      <c r="J74" s="65"/>
      <c r="K74" s="65"/>
      <c r="L74" s="65"/>
      <c r="M74" s="65"/>
      <c r="N74" s="67"/>
      <c r="O74" s="65"/>
      <c r="P74" s="65"/>
      <c r="Q74" s="65"/>
      <c r="R74" s="65">
        <f t="shared" si="16"/>
        <v>0</v>
      </c>
      <c r="S74" s="65"/>
      <c r="T74" s="65"/>
      <c r="U74" s="65"/>
      <c r="V74" s="65"/>
      <c r="W74" s="67"/>
      <c r="X74" s="65">
        <f t="shared" si="19"/>
        <v>0</v>
      </c>
      <c r="Y74" s="65"/>
      <c r="Z74" s="65"/>
      <c r="AA74" s="65"/>
      <c r="AB74" s="65"/>
      <c r="AC74" s="65"/>
      <c r="AD74" s="65"/>
      <c r="AE74" s="65"/>
      <c r="AF74" s="65"/>
      <c r="AG74" s="65"/>
      <c r="AH74" s="65"/>
      <c r="AI74" s="65"/>
      <c r="AJ74" s="65"/>
      <c r="AK74" s="65"/>
      <c r="AL74" s="65">
        <v>2233.7294921875</v>
      </c>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5"/>
        <v>2251.962158203125</v>
      </c>
      <c r="C75" s="65"/>
      <c r="D75" s="65"/>
      <c r="F75" s="65">
        <v>2251.962158203125</v>
      </c>
      <c r="G75" s="65"/>
      <c r="H75" s="65"/>
      <c r="I75" s="65"/>
      <c r="J75" s="65"/>
      <c r="K75" s="65"/>
      <c r="L75" s="65"/>
      <c r="M75" s="65"/>
      <c r="N75" s="67"/>
      <c r="O75" s="65"/>
      <c r="P75" s="65"/>
      <c r="Q75" s="65"/>
      <c r="R75" s="65">
        <f t="shared" si="16"/>
        <v>0</v>
      </c>
      <c r="S75" s="65"/>
      <c r="T75" s="65"/>
      <c r="U75" s="65"/>
      <c r="V75" s="65"/>
      <c r="W75" s="67"/>
      <c r="X75" s="65">
        <f t="shared" si="19"/>
        <v>0</v>
      </c>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v>1911.5999755859375</v>
      </c>
      <c r="BF75" s="68"/>
    </row>
    <row r="76" spans="1:58" x14ac:dyDescent="0.2">
      <c r="A76" s="64" t="s">
        <v>242</v>
      </c>
      <c r="B76" s="74">
        <f t="shared" si="5"/>
        <v>0</v>
      </c>
      <c r="C76" s="65"/>
      <c r="D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294</v>
      </c>
      <c r="B77" s="65">
        <f t="shared" si="5"/>
        <v>171639.4326171875</v>
      </c>
      <c r="C77" s="65">
        <f t="shared" ref="C77:AU77" si="20">SUM(C78:C81)</f>
        <v>0</v>
      </c>
      <c r="D77" s="65">
        <f t="shared" si="20"/>
        <v>0</v>
      </c>
      <c r="E77" s="65"/>
      <c r="F77" s="65">
        <f t="shared" si="20"/>
        <v>171639.4326171875</v>
      </c>
      <c r="G77" s="65">
        <f t="shared" si="20"/>
        <v>0</v>
      </c>
      <c r="H77" s="65">
        <f t="shared" si="20"/>
        <v>0</v>
      </c>
      <c r="I77" s="65">
        <f t="shared" si="20"/>
        <v>0</v>
      </c>
      <c r="J77" s="65">
        <f t="shared" si="20"/>
        <v>0</v>
      </c>
      <c r="K77" s="65">
        <f t="shared" si="20"/>
        <v>0</v>
      </c>
      <c r="L77" s="65">
        <f t="shared" si="20"/>
        <v>0</v>
      </c>
      <c r="M77" s="65">
        <f t="shared" si="20"/>
        <v>0</v>
      </c>
      <c r="N77" s="67">
        <f t="shared" si="20"/>
        <v>0</v>
      </c>
      <c r="O77" s="65">
        <f t="shared" si="20"/>
        <v>0</v>
      </c>
      <c r="P77" s="65">
        <f t="shared" si="20"/>
        <v>0</v>
      </c>
      <c r="Q77" s="65">
        <f t="shared" si="20"/>
        <v>0</v>
      </c>
      <c r="R77" s="65">
        <f>SUM(R78:R81)</f>
        <v>44866.94</v>
      </c>
      <c r="S77" s="65">
        <f>SUM(S78:S81)</f>
        <v>44866.94</v>
      </c>
      <c r="T77" s="65">
        <f t="shared" si="20"/>
        <v>0</v>
      </c>
      <c r="U77" s="65">
        <f t="shared" si="20"/>
        <v>0</v>
      </c>
      <c r="V77" s="65">
        <f t="shared" si="20"/>
        <v>0</v>
      </c>
      <c r="W77" s="67">
        <f t="shared" si="20"/>
        <v>41</v>
      </c>
      <c r="X77" s="67">
        <f t="shared" si="20"/>
        <v>0</v>
      </c>
      <c r="Y77" s="65">
        <f t="shared" si="20"/>
        <v>0</v>
      </c>
      <c r="Z77" s="65">
        <f t="shared" si="20"/>
        <v>0</v>
      </c>
      <c r="AA77" s="65">
        <f t="shared" si="20"/>
        <v>0</v>
      </c>
      <c r="AB77" s="65">
        <f t="shared" si="20"/>
        <v>0</v>
      </c>
      <c r="AC77" s="65">
        <f t="shared" si="20"/>
        <v>0</v>
      </c>
      <c r="AD77" s="65">
        <f t="shared" si="20"/>
        <v>1.6972420271486044E-2</v>
      </c>
      <c r="AE77" s="65">
        <f t="shared" si="20"/>
        <v>0</v>
      </c>
      <c r="AF77" s="65">
        <f t="shared" si="20"/>
        <v>17508.041687011719</v>
      </c>
      <c r="AG77" s="65">
        <f t="shared" si="20"/>
        <v>17240.546035766602</v>
      </c>
      <c r="AH77" s="65">
        <f t="shared" si="20"/>
        <v>0</v>
      </c>
      <c r="AI77" s="65">
        <f t="shared" si="20"/>
        <v>0</v>
      </c>
      <c r="AJ77" s="65">
        <f t="shared" si="20"/>
        <v>0</v>
      </c>
      <c r="AK77" s="65">
        <f t="shared" si="20"/>
        <v>20249.933349609375</v>
      </c>
      <c r="AL77" s="65">
        <f t="shared" si="20"/>
        <v>71260.35302734375</v>
      </c>
      <c r="AM77" s="65">
        <f t="shared" si="20"/>
        <v>19531.582763671875</v>
      </c>
      <c r="AN77" s="65">
        <f t="shared" si="20"/>
        <v>0</v>
      </c>
      <c r="AO77" s="65">
        <f t="shared" si="20"/>
        <v>0</v>
      </c>
      <c r="AP77" s="65">
        <f t="shared" si="20"/>
        <v>0</v>
      </c>
      <c r="AQ77" s="65">
        <f t="shared" si="20"/>
        <v>0</v>
      </c>
      <c r="AR77" s="65">
        <f t="shared" si="20"/>
        <v>0</v>
      </c>
      <c r="AS77" s="65">
        <f t="shared" si="20"/>
        <v>0</v>
      </c>
      <c r="AT77" s="65">
        <f t="shared" si="20"/>
        <v>0</v>
      </c>
      <c r="AU77" s="65">
        <f t="shared" si="20"/>
        <v>0</v>
      </c>
      <c r="AV77" s="65"/>
      <c r="AW77" s="65"/>
      <c r="AX77" s="65"/>
      <c r="AY77" s="84">
        <f>SUM(AY78:AY81)</f>
        <v>3005.0002500000001</v>
      </c>
      <c r="AZ77" s="65"/>
      <c r="BA77" s="65"/>
      <c r="BB77" s="65">
        <f>SUM(BB78:BB81)</f>
        <v>0</v>
      </c>
      <c r="BC77" s="65">
        <f>SUM(BC78:BC81)</f>
        <v>0</v>
      </c>
      <c r="BD77" s="65">
        <f>SUM(BD78:BD81)</f>
        <v>0</v>
      </c>
      <c r="BE77" s="65">
        <f>SUM(BE78:BE81)</f>
        <v>285080.3876953125</v>
      </c>
      <c r="BF77" s="68">
        <f>SUM(BF78:BF81)</f>
        <v>0</v>
      </c>
    </row>
    <row r="78" spans="1:58" x14ac:dyDescent="0.2">
      <c r="A78" s="64" t="s">
        <v>295</v>
      </c>
      <c r="B78" s="65">
        <f t="shared" si="5"/>
        <v>9511.8837890625</v>
      </c>
      <c r="C78" s="65"/>
      <c r="D78" s="65"/>
      <c r="F78" s="65">
        <v>9511.8837890625</v>
      </c>
      <c r="G78" s="65"/>
      <c r="H78" s="65"/>
      <c r="I78" s="65"/>
      <c r="J78" s="65"/>
      <c r="K78" s="65"/>
      <c r="L78" s="65"/>
      <c r="M78" s="65"/>
      <c r="N78" s="67"/>
      <c r="O78" s="65"/>
      <c r="P78" s="65"/>
      <c r="Q78" s="65"/>
      <c r="R78" s="65">
        <f t="shared" si="16"/>
        <v>0</v>
      </c>
      <c r="S78" s="65"/>
      <c r="T78" s="65"/>
      <c r="U78" s="65"/>
      <c r="V78" s="65"/>
      <c r="W78" s="67"/>
      <c r="X78" s="65">
        <f>SUM(Y78:AC78)</f>
        <v>0</v>
      </c>
      <c r="Y78" s="65"/>
      <c r="Z78" s="65"/>
      <c r="AA78" s="65"/>
      <c r="AB78" s="65"/>
      <c r="AC78" s="65"/>
      <c r="AD78" s="65">
        <v>1.8133600242435932E-3</v>
      </c>
      <c r="AE78" s="65"/>
      <c r="AF78" s="65"/>
      <c r="AG78" s="65">
        <v>7071.859375</v>
      </c>
      <c r="AH78" s="65"/>
      <c r="AI78" s="65"/>
      <c r="AJ78" s="65"/>
      <c r="AK78" s="65">
        <v>2559.81103515625</v>
      </c>
      <c r="AL78" s="65">
        <v>37579.21484375</v>
      </c>
      <c r="AM78" s="65">
        <v>1763.81298828125</v>
      </c>
      <c r="AN78" s="65"/>
      <c r="AO78" s="65"/>
      <c r="AP78" s="65"/>
      <c r="AQ78" s="65"/>
      <c r="AR78" s="65"/>
      <c r="AS78" s="65"/>
      <c r="AT78" s="65"/>
      <c r="AU78" s="65"/>
      <c r="AV78" s="65"/>
      <c r="AW78" s="65"/>
      <c r="AX78" s="65"/>
      <c r="AY78" s="65"/>
      <c r="AZ78" s="65"/>
      <c r="BA78" s="65"/>
      <c r="BB78" s="65"/>
      <c r="BC78" s="65"/>
      <c r="BD78" s="65"/>
      <c r="BE78" s="65">
        <v>21416.400390625</v>
      </c>
      <c r="BF78" s="68"/>
    </row>
    <row r="79" spans="1:58" x14ac:dyDescent="0.2">
      <c r="A79" s="64" t="s">
        <v>296</v>
      </c>
      <c r="B79" s="65">
        <f t="shared" si="5"/>
        <v>48352.693912499999</v>
      </c>
      <c r="C79" s="65"/>
      <c r="D79" s="65"/>
      <c r="E79" s="65">
        <v>346.74859999999995</v>
      </c>
      <c r="F79" s="65">
        <v>48005.9453125</v>
      </c>
      <c r="G79" s="65"/>
      <c r="H79" s="65"/>
      <c r="I79" s="65"/>
      <c r="J79" s="65"/>
      <c r="K79" s="65"/>
      <c r="L79" s="65"/>
      <c r="M79" s="65"/>
      <c r="N79" s="67"/>
      <c r="O79" s="65"/>
      <c r="P79" s="65"/>
      <c r="Q79" s="65"/>
      <c r="R79" s="65">
        <f t="shared" si="16"/>
        <v>0</v>
      </c>
      <c r="S79" s="65"/>
      <c r="T79" s="65"/>
      <c r="U79" s="65"/>
      <c r="V79" s="65"/>
      <c r="W79" s="67">
        <v>41</v>
      </c>
      <c r="X79" s="65">
        <f>SUM(Y79:AC79)</f>
        <v>0</v>
      </c>
      <c r="Y79" s="65"/>
      <c r="Z79" s="65"/>
      <c r="AA79" s="65"/>
      <c r="AB79" s="65"/>
      <c r="AC79" s="65"/>
      <c r="AD79" s="65">
        <v>1.5159060247242451E-2</v>
      </c>
      <c r="AE79" s="65"/>
      <c r="AF79" s="65">
        <v>2275.05615234375</v>
      </c>
      <c r="AG79" s="65">
        <v>184.88520812988281</v>
      </c>
      <c r="AH79" s="65"/>
      <c r="AI79" s="65"/>
      <c r="AJ79" s="65"/>
      <c r="AK79" s="65">
        <v>2971.209228515625</v>
      </c>
      <c r="AL79" s="65">
        <v>700.77783203125</v>
      </c>
      <c r="AM79" s="65">
        <v>463.125244140625</v>
      </c>
      <c r="AN79" s="65"/>
      <c r="AO79" s="65"/>
      <c r="AP79" s="65"/>
      <c r="AQ79" s="65"/>
      <c r="AR79" s="65"/>
      <c r="AS79" s="65"/>
      <c r="AT79" s="65"/>
      <c r="AU79" s="65"/>
      <c r="AV79" s="65"/>
      <c r="AW79" s="65"/>
      <c r="AX79" s="65"/>
      <c r="AY79" s="65"/>
      <c r="AZ79" s="65"/>
      <c r="BA79" s="65"/>
      <c r="BB79" s="65"/>
      <c r="BC79" s="65"/>
      <c r="BD79" s="65"/>
      <c r="BE79" s="65">
        <v>105724.796875</v>
      </c>
      <c r="BF79" s="68"/>
    </row>
    <row r="80" spans="1:58" x14ac:dyDescent="0.2">
      <c r="A80" s="64" t="s">
        <v>297</v>
      </c>
      <c r="B80" s="65">
        <f t="shared" si="5"/>
        <v>96705.337400000004</v>
      </c>
      <c r="C80" s="65"/>
      <c r="D80" s="65"/>
      <c r="E80" s="65">
        <v>693.5249</v>
      </c>
      <c r="F80" s="65">
        <v>96011.8125</v>
      </c>
      <c r="G80" s="65"/>
      <c r="H80" s="65"/>
      <c r="I80" s="65"/>
      <c r="J80" s="65"/>
      <c r="K80" s="65"/>
      <c r="L80" s="65"/>
      <c r="M80" s="65"/>
      <c r="N80" s="67"/>
      <c r="O80" s="65"/>
      <c r="P80" s="65"/>
      <c r="Q80" s="65"/>
      <c r="R80" s="65">
        <v>44866.94</v>
      </c>
      <c r="S80" s="65">
        <v>44866.94</v>
      </c>
      <c r="T80" s="65"/>
      <c r="U80" s="65"/>
      <c r="V80" s="65"/>
      <c r="W80" s="67"/>
      <c r="X80" s="65">
        <f>SUM(Y80:AC80)</f>
        <v>0</v>
      </c>
      <c r="Y80" s="65"/>
      <c r="Z80" s="65"/>
      <c r="AA80" s="65"/>
      <c r="AB80" s="65"/>
      <c r="AC80" s="65"/>
      <c r="AD80" s="65"/>
      <c r="AE80" s="65"/>
      <c r="AF80" s="65">
        <v>15084.6123046875</v>
      </c>
      <c r="AG80" s="65">
        <v>277.32781982421875</v>
      </c>
      <c r="AH80" s="65"/>
      <c r="AI80" s="65"/>
      <c r="AJ80" s="65"/>
      <c r="AK80" s="65">
        <v>14718.9130859375</v>
      </c>
      <c r="AL80" s="65">
        <v>613.1806640625</v>
      </c>
      <c r="AM80" s="65">
        <v>17304.64453125</v>
      </c>
      <c r="AN80" s="65"/>
      <c r="AO80" s="65"/>
      <c r="AP80" s="65"/>
      <c r="AQ80" s="65"/>
      <c r="AR80" s="65"/>
      <c r="AS80" s="65"/>
      <c r="AT80" s="65"/>
      <c r="AU80" s="65"/>
      <c r="AV80" s="65"/>
      <c r="AW80" s="65"/>
      <c r="AX80" s="65"/>
      <c r="AY80" s="65">
        <f>3005000.25/1000</f>
        <v>3005.0002500000001</v>
      </c>
      <c r="AZ80" s="65"/>
      <c r="BA80" s="65"/>
      <c r="BB80" s="65"/>
      <c r="BC80" s="65"/>
      <c r="BD80" s="65"/>
      <c r="BE80" s="65">
        <v>145472.390625</v>
      </c>
      <c r="BF80" s="68"/>
    </row>
    <row r="81" spans="1:58" x14ac:dyDescent="0.2">
      <c r="A81" s="64" t="s">
        <v>298</v>
      </c>
      <c r="B81" s="65">
        <f t="shared" ref="B81:B106" si="21">+D81+F81+E81+G81</f>
        <v>18109.791015625</v>
      </c>
      <c r="C81" s="65"/>
      <c r="D81" s="65"/>
      <c r="F81" s="65">
        <v>18109.791015625</v>
      </c>
      <c r="G81" s="65"/>
      <c r="H81" s="65"/>
      <c r="I81" s="65"/>
      <c r="J81" s="65"/>
      <c r="K81" s="65"/>
      <c r="L81" s="65"/>
      <c r="M81" s="65"/>
      <c r="N81" s="67"/>
      <c r="O81" s="65"/>
      <c r="P81" s="65"/>
      <c r="Q81" s="65"/>
      <c r="R81" s="65">
        <f t="shared" ref="R81" si="22">SUM(S81:V81)</f>
        <v>0</v>
      </c>
      <c r="S81" s="65"/>
      <c r="T81" s="65"/>
      <c r="U81" s="65"/>
      <c r="V81" s="65"/>
      <c r="W81" s="67"/>
      <c r="X81" s="65">
        <f>SUM(Y81:AC81)</f>
        <v>0</v>
      </c>
      <c r="Y81" s="65"/>
      <c r="Z81" s="65"/>
      <c r="AA81" s="65"/>
      <c r="AB81" s="65"/>
      <c r="AC81" s="65"/>
      <c r="AD81" s="65"/>
      <c r="AE81" s="65"/>
      <c r="AF81" s="65">
        <v>148.37322998046875</v>
      </c>
      <c r="AG81" s="65">
        <v>9706.4736328125</v>
      </c>
      <c r="AH81" s="65"/>
      <c r="AI81" s="65"/>
      <c r="AJ81" s="65"/>
      <c r="AK81" s="65"/>
      <c r="AL81" s="65">
        <v>32367.1796875</v>
      </c>
      <c r="AM81" s="65"/>
      <c r="AN81" s="65"/>
      <c r="AO81" s="65"/>
      <c r="AP81" s="65"/>
      <c r="AQ81" s="65"/>
      <c r="AR81" s="65"/>
      <c r="AS81" s="65"/>
      <c r="AT81" s="65"/>
      <c r="AU81" s="65"/>
      <c r="AV81" s="65"/>
      <c r="AW81" s="65"/>
      <c r="AX81" s="65"/>
      <c r="AY81" s="65"/>
      <c r="AZ81" s="65"/>
      <c r="BA81" s="65"/>
      <c r="BB81" s="65"/>
      <c r="BC81" s="65"/>
      <c r="BD81" s="65"/>
      <c r="BE81" s="65">
        <v>12466.7998046875</v>
      </c>
      <c r="BF81" s="68"/>
    </row>
    <row r="82" spans="1:58" x14ac:dyDescent="0.2">
      <c r="A82" s="64" t="s">
        <v>242</v>
      </c>
      <c r="B82" s="74">
        <f t="shared" si="21"/>
        <v>0</v>
      </c>
      <c r="C82" s="65"/>
      <c r="D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 t="shared" si="21"/>
        <v>0</v>
      </c>
      <c r="C83" s="71"/>
      <c r="D83" s="71"/>
      <c r="E83" s="65"/>
      <c r="F83" s="71"/>
      <c r="G83" s="71"/>
      <c r="H83" s="71"/>
      <c r="I83" s="71"/>
      <c r="J83" s="71"/>
      <c r="K83" s="71"/>
      <c r="L83" s="71"/>
      <c r="M83" s="71"/>
      <c r="N83" s="72"/>
      <c r="O83" s="71"/>
      <c r="P83" s="71"/>
      <c r="Q83" s="71"/>
      <c r="R83" s="71"/>
      <c r="S83" s="71"/>
      <c r="T83" s="71"/>
      <c r="U83" s="71"/>
      <c r="V83" s="71"/>
      <c r="W83" s="72"/>
      <c r="X83" s="84">
        <f>SUM(Y83:AC83)</f>
        <v>0</v>
      </c>
      <c r="Y83" s="71"/>
      <c r="Z83" s="71"/>
      <c r="AA83" s="71"/>
      <c r="AB83" s="71"/>
      <c r="AC83" s="71"/>
      <c r="AD83" s="71"/>
      <c r="AE83" s="71"/>
      <c r="AF83" s="71"/>
      <c r="AG83" s="71"/>
      <c r="AH83" s="71"/>
      <c r="AI83" s="71"/>
      <c r="AJ83" s="71"/>
      <c r="AK83" s="71"/>
      <c r="AL83" s="71"/>
      <c r="AM83" s="71"/>
      <c r="AN83" s="71"/>
      <c r="AO83" s="71">
        <f>SUM(AO84:AO86)</f>
        <v>3445.7362375259399</v>
      </c>
      <c r="AP83" s="71">
        <f t="shared" ref="AP83:AR83" si="23">SUM(AP84:AP86)</f>
        <v>60018.600000000006</v>
      </c>
      <c r="AQ83" s="71">
        <f t="shared" si="23"/>
        <v>13129.74462890625</v>
      </c>
      <c r="AR83" s="71">
        <f t="shared" si="23"/>
        <v>259.52482867240906</v>
      </c>
      <c r="AS83" s="71"/>
      <c r="AT83" s="71"/>
      <c r="AU83" s="71"/>
      <c r="AV83" s="71"/>
      <c r="AW83" s="71"/>
      <c r="AX83" s="71"/>
      <c r="AY83" s="71"/>
      <c r="AZ83" s="71"/>
      <c r="BA83" s="71"/>
      <c r="BB83" s="71"/>
      <c r="BC83" s="71"/>
      <c r="BD83" s="71"/>
      <c r="BE83" s="71"/>
      <c r="BF83" s="73"/>
    </row>
    <row r="84" spans="1:58" x14ac:dyDescent="0.2">
      <c r="A84" s="64" t="s">
        <v>300</v>
      </c>
      <c r="B84" s="65">
        <f t="shared" si="21"/>
        <v>0</v>
      </c>
      <c r="C84" s="65"/>
      <c r="D84" s="65"/>
      <c r="F84" s="65"/>
      <c r="G84" s="65"/>
      <c r="H84" s="65"/>
      <c r="I84" s="65"/>
      <c r="J84" s="65"/>
      <c r="K84" s="65"/>
      <c r="L84" s="65"/>
      <c r="M84" s="65"/>
      <c r="N84" s="67"/>
      <c r="O84" s="65"/>
      <c r="P84" s="65"/>
      <c r="Q84" s="65"/>
      <c r="R84" s="65">
        <f t="shared" ref="R84:R88" si="24">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22.415061950683594</v>
      </c>
      <c r="AP84" s="65">
        <v>1487.4</v>
      </c>
      <c r="AQ84" s="65">
        <v>7333.84765625</v>
      </c>
      <c r="AR84" s="65">
        <v>2.1145198345184326</v>
      </c>
      <c r="AS84" s="65"/>
      <c r="AT84" s="65"/>
      <c r="AU84" s="65"/>
      <c r="AV84" s="65"/>
      <c r="AW84" s="65"/>
      <c r="AX84" s="65"/>
      <c r="AY84" s="65"/>
      <c r="AZ84" s="65"/>
      <c r="BA84" s="65"/>
      <c r="BB84" s="65"/>
      <c r="BC84" s="65"/>
      <c r="BD84" s="65"/>
      <c r="BE84" s="65"/>
      <c r="BF84" s="68"/>
    </row>
    <row r="85" spans="1:58" x14ac:dyDescent="0.2">
      <c r="A85" s="64" t="s">
        <v>301</v>
      </c>
      <c r="B85" s="65">
        <f t="shared" si="21"/>
        <v>0</v>
      </c>
      <c r="C85" s="65"/>
      <c r="D85" s="65"/>
      <c r="F85" s="65"/>
      <c r="G85" s="65"/>
      <c r="H85" s="65"/>
      <c r="I85" s="65"/>
      <c r="J85" s="65"/>
      <c r="K85" s="65"/>
      <c r="L85" s="65"/>
      <c r="M85" s="65"/>
      <c r="N85" s="67"/>
      <c r="O85" s="65"/>
      <c r="P85" s="65"/>
      <c r="Q85" s="65"/>
      <c r="R85" s="65">
        <f t="shared" si="24"/>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2.6209802627563477</v>
      </c>
      <c r="AP85" s="65">
        <v>26934</v>
      </c>
      <c r="AQ85" s="65"/>
      <c r="AR85" s="65"/>
      <c r="AS85" s="65"/>
      <c r="AT85" s="65"/>
      <c r="AU85" s="65"/>
      <c r="AV85" s="65"/>
      <c r="AW85" s="65"/>
      <c r="AX85" s="65"/>
      <c r="AY85" s="65"/>
      <c r="AZ85" s="65"/>
      <c r="BA85" s="65"/>
      <c r="BB85" s="65"/>
      <c r="BC85" s="65"/>
      <c r="BD85" s="65"/>
      <c r="BE85" s="65"/>
      <c r="BF85" s="68"/>
    </row>
    <row r="86" spans="1:58" x14ac:dyDescent="0.2">
      <c r="A86" s="64" t="s">
        <v>302</v>
      </c>
      <c r="B86" s="65">
        <f t="shared" si="21"/>
        <v>0</v>
      </c>
      <c r="C86" s="65"/>
      <c r="D86" s="65"/>
      <c r="F86" s="65"/>
      <c r="G86" s="65"/>
      <c r="H86" s="65"/>
      <c r="I86" s="65"/>
      <c r="J86" s="65"/>
      <c r="K86" s="65"/>
      <c r="L86" s="65"/>
      <c r="M86" s="65"/>
      <c r="N86" s="67"/>
      <c r="O86" s="65"/>
      <c r="P86" s="65"/>
      <c r="Q86" s="65"/>
      <c r="R86" s="65">
        <f t="shared" si="24"/>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3420.7001953125</v>
      </c>
      <c r="AP86" s="65">
        <v>31597.200000000001</v>
      </c>
      <c r="AQ86" s="65">
        <v>5795.89697265625</v>
      </c>
      <c r="AR86" s="65">
        <v>257.41030883789063</v>
      </c>
      <c r="AS86" s="65"/>
      <c r="AT86" s="65"/>
      <c r="AU86" s="65"/>
      <c r="AV86" s="65"/>
      <c r="AW86" s="65"/>
      <c r="AX86" s="65"/>
      <c r="AY86" s="65"/>
      <c r="AZ86" s="65"/>
      <c r="BA86" s="65"/>
      <c r="BB86" s="65"/>
      <c r="BC86" s="65"/>
      <c r="BD86" s="65"/>
      <c r="BE86" s="65"/>
      <c r="BF86" s="68"/>
    </row>
    <row r="87" spans="1:58" x14ac:dyDescent="0.2">
      <c r="A87" s="64" t="s">
        <v>303</v>
      </c>
      <c r="B87" s="65">
        <f t="shared" si="21"/>
        <v>54960.52734375</v>
      </c>
      <c r="C87" s="65"/>
      <c r="D87" s="65"/>
      <c r="F87" s="65">
        <v>54960.52734375</v>
      </c>
      <c r="G87" s="65"/>
      <c r="H87" s="65"/>
      <c r="I87" s="65"/>
      <c r="J87" s="65"/>
      <c r="K87" s="65"/>
      <c r="L87" s="65"/>
      <c r="M87" s="65"/>
      <c r="N87" s="67"/>
      <c r="O87" s="65"/>
      <c r="P87" s="65"/>
      <c r="Q87" s="65"/>
      <c r="R87" s="65">
        <f t="shared" si="24"/>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242</v>
      </c>
      <c r="B88" s="65">
        <f t="shared" si="21"/>
        <v>0</v>
      </c>
      <c r="C88" s="65"/>
      <c r="D88" s="65"/>
      <c r="F88" s="65"/>
      <c r="G88" s="65"/>
      <c r="H88" s="65"/>
      <c r="I88" s="65"/>
      <c r="J88" s="65"/>
      <c r="K88" s="65"/>
      <c r="L88" s="65"/>
      <c r="M88" s="65"/>
      <c r="N88" s="67"/>
      <c r="O88" s="65"/>
      <c r="P88" s="65"/>
      <c r="Q88" s="65"/>
      <c r="R88" s="65">
        <f t="shared" si="24"/>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+D89+F89+E89+G89</f>
        <v>241028.60693359375</v>
      </c>
      <c r="C89" s="65">
        <f t="shared" ref="C89:BF89" si="25">SUM(C90:C93)</f>
        <v>0</v>
      </c>
      <c r="D89" s="65">
        <f t="shared" si="25"/>
        <v>0</v>
      </c>
      <c r="E89" s="65"/>
      <c r="F89" s="65">
        <f t="shared" si="25"/>
        <v>241028.60693359375</v>
      </c>
      <c r="G89" s="65">
        <f t="shared" si="25"/>
        <v>0</v>
      </c>
      <c r="H89" s="65">
        <f t="shared" si="25"/>
        <v>0</v>
      </c>
      <c r="I89" s="65">
        <f t="shared" si="25"/>
        <v>0</v>
      </c>
      <c r="J89" s="65">
        <f t="shared" si="25"/>
        <v>0</v>
      </c>
      <c r="K89" s="65">
        <f t="shared" si="25"/>
        <v>0</v>
      </c>
      <c r="L89" s="65">
        <f t="shared" si="25"/>
        <v>0</v>
      </c>
      <c r="M89" s="65">
        <f t="shared" si="25"/>
        <v>0</v>
      </c>
      <c r="N89" s="67">
        <f t="shared" si="25"/>
        <v>0</v>
      </c>
      <c r="O89" s="65">
        <f t="shared" si="25"/>
        <v>0</v>
      </c>
      <c r="P89" s="65">
        <f t="shared" si="25"/>
        <v>0</v>
      </c>
      <c r="Q89" s="65">
        <f t="shared" si="25"/>
        <v>0</v>
      </c>
      <c r="R89" s="65">
        <f>SUM(S89:V89)</f>
        <v>289</v>
      </c>
      <c r="S89" s="65">
        <f t="shared" si="25"/>
        <v>289</v>
      </c>
      <c r="T89" s="65">
        <f t="shared" si="25"/>
        <v>0</v>
      </c>
      <c r="U89" s="65">
        <f t="shared" si="25"/>
        <v>0</v>
      </c>
      <c r="V89" s="65">
        <f t="shared" si="25"/>
        <v>0</v>
      </c>
      <c r="W89" s="67">
        <f t="shared" si="25"/>
        <v>877.94203655790943</v>
      </c>
      <c r="X89" s="67">
        <f t="shared" si="25"/>
        <v>0</v>
      </c>
      <c r="Y89" s="65">
        <f t="shared" si="25"/>
        <v>0</v>
      </c>
      <c r="Z89" s="65">
        <f t="shared" si="25"/>
        <v>0</v>
      </c>
      <c r="AA89" s="65">
        <f t="shared" si="25"/>
        <v>0</v>
      </c>
      <c r="AB89" s="65">
        <f t="shared" si="25"/>
        <v>0</v>
      </c>
      <c r="AC89" s="65">
        <f t="shared" si="25"/>
        <v>0</v>
      </c>
      <c r="AD89" s="65">
        <f t="shared" si="25"/>
        <v>0</v>
      </c>
      <c r="AE89" s="65">
        <f t="shared" si="25"/>
        <v>0</v>
      </c>
      <c r="AF89" s="65">
        <f t="shared" si="25"/>
        <v>0</v>
      </c>
      <c r="AG89" s="65">
        <f t="shared" si="25"/>
        <v>0</v>
      </c>
      <c r="AH89" s="65">
        <f t="shared" si="25"/>
        <v>0</v>
      </c>
      <c r="AI89" s="65">
        <f t="shared" si="25"/>
        <v>0</v>
      </c>
      <c r="AJ89" s="65">
        <f t="shared" si="25"/>
        <v>0</v>
      </c>
      <c r="AK89" s="65">
        <f t="shared" si="25"/>
        <v>0</v>
      </c>
      <c r="AL89" s="65">
        <f t="shared" si="25"/>
        <v>333.92001342773438</v>
      </c>
      <c r="AM89" s="65">
        <f t="shared" si="25"/>
        <v>0</v>
      </c>
      <c r="AN89" s="65">
        <f t="shared" si="25"/>
        <v>0</v>
      </c>
      <c r="AO89" s="65">
        <f t="shared" si="25"/>
        <v>0</v>
      </c>
      <c r="AP89" s="65">
        <f t="shared" si="25"/>
        <v>0</v>
      </c>
      <c r="AQ89" s="65">
        <f t="shared" si="25"/>
        <v>0</v>
      </c>
      <c r="AR89" s="65">
        <f t="shared" si="25"/>
        <v>0</v>
      </c>
      <c r="AS89" s="65">
        <f t="shared" si="25"/>
        <v>0</v>
      </c>
      <c r="AT89" s="65">
        <f t="shared" si="25"/>
        <v>0</v>
      </c>
      <c r="AU89" s="65">
        <f t="shared" si="25"/>
        <v>0</v>
      </c>
      <c r="AV89" s="65">
        <f t="shared" si="25"/>
        <v>12902</v>
      </c>
      <c r="AW89" s="65">
        <f>SUM(AW90:AW93)</f>
        <v>6025.8242028651221</v>
      </c>
      <c r="AX89" s="65">
        <f t="shared" si="25"/>
        <v>0</v>
      </c>
      <c r="AY89" s="65">
        <f t="shared" si="25"/>
        <v>0</v>
      </c>
      <c r="AZ89" s="65">
        <f t="shared" si="25"/>
        <v>0</v>
      </c>
      <c r="BA89" s="65">
        <f t="shared" si="25"/>
        <v>7.1339994526168731</v>
      </c>
      <c r="BB89" s="65">
        <f t="shared" si="25"/>
        <v>0</v>
      </c>
      <c r="BC89" s="65">
        <f t="shared" si="25"/>
        <v>0</v>
      </c>
      <c r="BD89" s="65">
        <f t="shared" si="25"/>
        <v>0</v>
      </c>
      <c r="BE89" s="65">
        <f t="shared" si="25"/>
        <v>262116.93930017037</v>
      </c>
      <c r="BF89" s="68">
        <f t="shared" si="25"/>
        <v>0</v>
      </c>
    </row>
    <row r="90" spans="1:58" x14ac:dyDescent="0.2">
      <c r="A90" s="64" t="s">
        <v>305</v>
      </c>
      <c r="B90" s="65">
        <f>+D90+F90+E90+G90</f>
        <v>235764.34375</v>
      </c>
      <c r="C90" s="65"/>
      <c r="D90" s="65"/>
      <c r="F90" s="65">
        <v>235764.34375</v>
      </c>
      <c r="G90" s="65"/>
      <c r="H90" s="65"/>
      <c r="I90" s="65"/>
      <c r="J90" s="65"/>
      <c r="K90" s="65"/>
      <c r="L90" s="65"/>
      <c r="M90" s="65"/>
      <c r="N90" s="67"/>
      <c r="O90" s="65"/>
      <c r="P90" s="65"/>
      <c r="Q90" s="65"/>
      <c r="R90" s="65">
        <f t="shared" ref="R90:R93" si="26">SUM(S90:V90)</f>
        <v>0</v>
      </c>
      <c r="S90" s="65"/>
      <c r="T90" s="65"/>
      <c r="U90" s="65"/>
      <c r="V90" s="65"/>
      <c r="W90" s="67"/>
      <c r="X90" s="65">
        <f>SUM(Y90:AC90)</f>
        <v>0</v>
      </c>
      <c r="Y90" s="65"/>
      <c r="Z90" s="65"/>
      <c r="AA90" s="65"/>
      <c r="AB90" s="65"/>
      <c r="AC90" s="65"/>
      <c r="AD90" s="65"/>
      <c r="AE90" s="65"/>
      <c r="AF90" s="65"/>
      <c r="AG90" s="65"/>
      <c r="AH90" s="65"/>
      <c r="AI90" s="65"/>
      <c r="AJ90" s="65"/>
      <c r="AK90" s="65"/>
      <c r="AL90" s="65">
        <v>333.92001342773438</v>
      </c>
      <c r="AM90" s="65"/>
      <c r="AN90" s="65"/>
      <c r="AO90" s="65"/>
      <c r="AP90" s="65"/>
      <c r="AQ90" s="65"/>
      <c r="AR90" s="65"/>
      <c r="AS90" s="65"/>
      <c r="AT90" s="65"/>
      <c r="AU90" s="65"/>
      <c r="AV90" s="65">
        <v>12902</v>
      </c>
      <c r="AW90" s="85">
        <v>5993.0952042306653</v>
      </c>
      <c r="AX90" s="65"/>
      <c r="AY90" s="65"/>
      <c r="AZ90" s="65"/>
      <c r="BA90" s="65">
        <v>7.1339994526168731</v>
      </c>
      <c r="BB90" s="65"/>
      <c r="BC90" s="65"/>
      <c r="BD90" s="65"/>
      <c r="BE90" s="65">
        <v>255653.0053338306</v>
      </c>
      <c r="BF90" s="68"/>
    </row>
    <row r="91" spans="1:58" x14ac:dyDescent="0.2">
      <c r="A91" s="64" t="s">
        <v>306</v>
      </c>
      <c r="B91" s="65">
        <f t="shared" si="21"/>
        <v>5264.26318359375</v>
      </c>
      <c r="C91" s="65"/>
      <c r="D91" s="65"/>
      <c r="F91" s="65">
        <v>5264.26318359375</v>
      </c>
      <c r="G91" s="65"/>
      <c r="H91" s="65"/>
      <c r="I91" s="65"/>
      <c r="J91" s="65"/>
      <c r="K91" s="65"/>
      <c r="L91" s="65"/>
      <c r="M91" s="65"/>
      <c r="N91" s="67"/>
      <c r="O91" s="65"/>
      <c r="P91" s="65"/>
      <c r="Q91" s="65"/>
      <c r="R91" s="65">
        <f>SUM(S91:V91)</f>
        <v>289</v>
      </c>
      <c r="S91" s="65">
        <v>289</v>
      </c>
      <c r="T91" s="65"/>
      <c r="U91" s="65"/>
      <c r="V91" s="65"/>
      <c r="W91" s="67">
        <v>877.94203655790943</v>
      </c>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v>32.728998634457021</v>
      </c>
      <c r="AX91" s="65"/>
      <c r="AY91" s="65"/>
      <c r="AZ91" s="65"/>
      <c r="BA91" s="65"/>
      <c r="BB91" s="65"/>
      <c r="BC91" s="65"/>
      <c r="BD91" s="65"/>
      <c r="BE91" s="65">
        <v>6463.9339663397641</v>
      </c>
      <c r="BF91" s="68"/>
    </row>
    <row r="92" spans="1:58" x14ac:dyDescent="0.2">
      <c r="A92" s="64" t="s">
        <v>307</v>
      </c>
      <c r="B92" s="65">
        <f t="shared" si="21"/>
        <v>0</v>
      </c>
      <c r="C92" s="65"/>
      <c r="D92" s="65"/>
      <c r="F92" s="65"/>
      <c r="G92" s="65"/>
      <c r="H92" s="65"/>
      <c r="I92" s="65"/>
      <c r="J92" s="65"/>
      <c r="K92" s="65"/>
      <c r="L92" s="65"/>
      <c r="M92" s="65"/>
      <c r="N92" s="67"/>
      <c r="O92" s="65"/>
      <c r="P92" s="65"/>
      <c r="Q92" s="65"/>
      <c r="R92" s="65">
        <f t="shared" si="26"/>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 t="shared" si="21"/>
        <v>0</v>
      </c>
      <c r="C93" s="65"/>
      <c r="D93" s="65"/>
      <c r="F93" s="65"/>
      <c r="G93" s="65"/>
      <c r="H93" s="65"/>
      <c r="I93" s="65"/>
      <c r="J93" s="65"/>
      <c r="K93" s="65"/>
      <c r="L93" s="65"/>
      <c r="M93" s="65"/>
      <c r="N93" s="67"/>
      <c r="O93" s="65"/>
      <c r="P93" s="65"/>
      <c r="Q93" s="65"/>
      <c r="R93" s="65">
        <f t="shared" si="26"/>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f t="shared" si="21"/>
        <v>0</v>
      </c>
      <c r="C94" s="65"/>
      <c r="D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 t="shared" si="21"/>
        <v>0</v>
      </c>
      <c r="C95" s="65"/>
      <c r="D95" s="65"/>
      <c r="F95" s="65"/>
      <c r="G95" s="65"/>
      <c r="H95" s="65"/>
      <c r="I95" s="65"/>
      <c r="J95" s="65"/>
      <c r="K95" s="65"/>
      <c r="L95" s="65"/>
      <c r="M95" s="65"/>
      <c r="N95" s="67"/>
      <c r="O95" s="65"/>
      <c r="P95" s="65"/>
      <c r="Q95" s="65"/>
      <c r="R95" s="65">
        <f t="shared" ref="R95:R98" si="27">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 t="shared" si="21"/>
        <v>0</v>
      </c>
      <c r="C96" s="65"/>
      <c r="D96" s="65"/>
      <c r="F96" s="65"/>
      <c r="G96" s="65"/>
      <c r="H96" s="65"/>
      <c r="I96" s="65"/>
      <c r="J96" s="65"/>
      <c r="K96" s="65"/>
      <c r="L96" s="65"/>
      <c r="M96" s="65"/>
      <c r="N96" s="67"/>
      <c r="O96" s="65"/>
      <c r="P96" s="65"/>
      <c r="Q96" s="65"/>
      <c r="R96" s="65">
        <f t="shared" si="27"/>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 t="shared" si="21"/>
        <v>0</v>
      </c>
      <c r="C97" s="65"/>
      <c r="D97" s="65"/>
      <c r="F97" s="65"/>
      <c r="G97" s="65"/>
      <c r="H97" s="65"/>
      <c r="I97" s="65"/>
      <c r="J97" s="65"/>
      <c r="K97" s="65"/>
      <c r="L97" s="65"/>
      <c r="M97" s="65"/>
      <c r="N97" s="67"/>
      <c r="O97" s="65"/>
      <c r="P97" s="65"/>
      <c r="Q97" s="65"/>
      <c r="R97" s="65">
        <f t="shared" si="27"/>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 t="shared" si="21"/>
        <v>0</v>
      </c>
      <c r="C98" s="65"/>
      <c r="D98" s="65"/>
      <c r="F98" s="65"/>
      <c r="G98" s="65"/>
      <c r="H98" s="65"/>
      <c r="I98" s="65"/>
      <c r="J98" s="65"/>
      <c r="K98" s="65"/>
      <c r="L98" s="65"/>
      <c r="M98" s="65"/>
      <c r="N98" s="67"/>
      <c r="O98" s="65"/>
      <c r="P98" s="65"/>
      <c r="Q98" s="65"/>
      <c r="R98" s="65">
        <f t="shared" si="27"/>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si="21"/>
        <v>0</v>
      </c>
      <c r="C99" s="71">
        <f t="shared" ref="C99:BF99" si="28">SUM(C95:C98)</f>
        <v>0</v>
      </c>
      <c r="D99" s="71">
        <f t="shared" si="28"/>
        <v>0</v>
      </c>
      <c r="E99" s="65"/>
      <c r="F99" s="71">
        <f t="shared" si="28"/>
        <v>0</v>
      </c>
      <c r="G99" s="71">
        <f t="shared" si="28"/>
        <v>0</v>
      </c>
      <c r="H99" s="71">
        <f t="shared" si="28"/>
        <v>0</v>
      </c>
      <c r="I99" s="71">
        <f t="shared" si="28"/>
        <v>0</v>
      </c>
      <c r="J99" s="71">
        <f t="shared" si="28"/>
        <v>0</v>
      </c>
      <c r="K99" s="71">
        <f t="shared" si="28"/>
        <v>0</v>
      </c>
      <c r="L99" s="71">
        <f t="shared" si="28"/>
        <v>0</v>
      </c>
      <c r="M99" s="71">
        <f t="shared" si="28"/>
        <v>0</v>
      </c>
      <c r="N99" s="72">
        <f t="shared" si="28"/>
        <v>0</v>
      </c>
      <c r="O99" s="71">
        <f t="shared" si="28"/>
        <v>0</v>
      </c>
      <c r="P99" s="71">
        <f t="shared" si="28"/>
        <v>0</v>
      </c>
      <c r="Q99" s="71">
        <f t="shared" si="28"/>
        <v>0</v>
      </c>
      <c r="R99" s="71">
        <f t="shared" si="28"/>
        <v>0</v>
      </c>
      <c r="S99" s="71">
        <f t="shared" si="28"/>
        <v>0</v>
      </c>
      <c r="T99" s="71">
        <f t="shared" si="28"/>
        <v>0</v>
      </c>
      <c r="U99" s="71">
        <f t="shared" si="28"/>
        <v>0</v>
      </c>
      <c r="V99" s="71">
        <f t="shared" si="28"/>
        <v>0</v>
      </c>
      <c r="W99" s="72">
        <f t="shared" si="28"/>
        <v>0</v>
      </c>
      <c r="X99" s="72">
        <f t="shared" si="28"/>
        <v>0</v>
      </c>
      <c r="Y99" s="71">
        <f t="shared" si="28"/>
        <v>0</v>
      </c>
      <c r="Z99" s="71">
        <f t="shared" si="28"/>
        <v>0</v>
      </c>
      <c r="AA99" s="71">
        <f t="shared" si="28"/>
        <v>0</v>
      </c>
      <c r="AB99" s="71">
        <f t="shared" si="28"/>
        <v>0</v>
      </c>
      <c r="AC99" s="71">
        <f t="shared" si="28"/>
        <v>0</v>
      </c>
      <c r="AD99" s="71">
        <f t="shared" si="28"/>
        <v>0</v>
      </c>
      <c r="AE99" s="71">
        <f t="shared" si="28"/>
        <v>0</v>
      </c>
      <c r="AF99" s="71">
        <f t="shared" si="28"/>
        <v>0</v>
      </c>
      <c r="AG99" s="71">
        <f t="shared" si="28"/>
        <v>0</v>
      </c>
      <c r="AH99" s="71">
        <f t="shared" si="28"/>
        <v>0</v>
      </c>
      <c r="AI99" s="71">
        <f t="shared" si="28"/>
        <v>0</v>
      </c>
      <c r="AJ99" s="71">
        <f t="shared" si="28"/>
        <v>0</v>
      </c>
      <c r="AK99" s="71">
        <f t="shared" si="28"/>
        <v>0</v>
      </c>
      <c r="AL99" s="71">
        <f t="shared" si="28"/>
        <v>0</v>
      </c>
      <c r="AM99" s="71">
        <f t="shared" si="28"/>
        <v>0</v>
      </c>
      <c r="AN99" s="71">
        <f t="shared" si="28"/>
        <v>0</v>
      </c>
      <c r="AO99" s="71">
        <f t="shared" si="28"/>
        <v>0</v>
      </c>
      <c r="AP99" s="71">
        <f t="shared" si="28"/>
        <v>0</v>
      </c>
      <c r="AQ99" s="71">
        <f t="shared" si="28"/>
        <v>0</v>
      </c>
      <c r="AR99" s="71">
        <f t="shared" si="28"/>
        <v>0</v>
      </c>
      <c r="AS99" s="71">
        <f t="shared" si="28"/>
        <v>0</v>
      </c>
      <c r="AT99" s="71">
        <f t="shared" si="28"/>
        <v>0</v>
      </c>
      <c r="AU99" s="71">
        <f t="shared" si="28"/>
        <v>0</v>
      </c>
      <c r="AV99" s="71">
        <f t="shared" si="28"/>
        <v>0</v>
      </c>
      <c r="AW99" s="71">
        <f t="shared" si="28"/>
        <v>0</v>
      </c>
      <c r="AX99" s="71">
        <f t="shared" si="28"/>
        <v>0</v>
      </c>
      <c r="AY99" s="71">
        <f t="shared" si="28"/>
        <v>0</v>
      </c>
      <c r="AZ99" s="71">
        <f t="shared" si="28"/>
        <v>0</v>
      </c>
      <c r="BA99" s="71">
        <f t="shared" si="28"/>
        <v>0</v>
      </c>
      <c r="BB99" s="71">
        <f t="shared" si="28"/>
        <v>0</v>
      </c>
      <c r="BC99" s="71">
        <f t="shared" si="28"/>
        <v>0</v>
      </c>
      <c r="BD99" s="71">
        <f t="shared" si="28"/>
        <v>0</v>
      </c>
      <c r="BE99" s="73">
        <f t="shared" si="28"/>
        <v>0</v>
      </c>
      <c r="BF99" s="73">
        <f t="shared" si="28"/>
        <v>0</v>
      </c>
    </row>
    <row r="100" spans="1:58" x14ac:dyDescent="0.2">
      <c r="A100" s="64" t="s">
        <v>242</v>
      </c>
      <c r="B100" s="65">
        <f t="shared" si="21"/>
        <v>0</v>
      </c>
      <c r="C100" s="65"/>
      <c r="D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f t="shared" si="21"/>
        <v>0</v>
      </c>
      <c r="C101" s="65"/>
      <c r="D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v>2962.0000758220986</v>
      </c>
      <c r="AX101" s="65"/>
      <c r="AY101" s="65"/>
      <c r="AZ101" s="65"/>
      <c r="BA101" s="65"/>
      <c r="BB101" s="65"/>
      <c r="BC101" s="65"/>
      <c r="BD101" s="65"/>
      <c r="BE101" s="65">
        <v>2962.0000758220986</v>
      </c>
      <c r="BF101" s="68"/>
    </row>
    <row r="102" spans="1:58" x14ac:dyDescent="0.2">
      <c r="A102" s="64" t="s">
        <v>242</v>
      </c>
      <c r="B102" s="65">
        <f t="shared" si="21"/>
        <v>0</v>
      </c>
      <c r="C102" s="65"/>
      <c r="D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f t="shared" si="21"/>
        <v>0</v>
      </c>
      <c r="C103" s="65"/>
      <c r="D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f t="shared" si="21"/>
        <v>0</v>
      </c>
      <c r="C104" s="65"/>
      <c r="D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f t="shared" si="21"/>
        <v>0</v>
      </c>
      <c r="C105" s="65"/>
      <c r="D105" s="65"/>
      <c r="F105" s="65"/>
      <c r="G105" s="65"/>
      <c r="H105" s="65"/>
      <c r="I105" s="65"/>
      <c r="J105" s="65"/>
      <c r="K105" s="65"/>
      <c r="L105" s="65"/>
      <c r="M105" s="65"/>
      <c r="N105" s="65"/>
      <c r="O105" s="65"/>
      <c r="P105" s="65"/>
      <c r="Q105" s="65"/>
      <c r="R105" s="65"/>
      <c r="S105" s="65"/>
      <c r="T105" s="65"/>
      <c r="U105" s="65"/>
      <c r="V105" s="65"/>
      <c r="W105" s="65"/>
      <c r="X105" s="65">
        <f t="shared" ref="X105:X106" si="29">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f t="shared" si="21"/>
        <v>0</v>
      </c>
      <c r="C106" s="65"/>
      <c r="D106" s="65"/>
      <c r="F106" s="65"/>
      <c r="G106" s="65"/>
      <c r="H106" s="65"/>
      <c r="I106" s="65"/>
      <c r="J106" s="65"/>
      <c r="K106" s="65"/>
      <c r="L106" s="65"/>
      <c r="M106" s="65"/>
      <c r="N106" s="65"/>
      <c r="O106" s="65"/>
      <c r="P106" s="65"/>
      <c r="Q106" s="65"/>
      <c r="R106" s="65"/>
      <c r="S106" s="65"/>
      <c r="T106" s="65"/>
      <c r="U106" s="65"/>
      <c r="V106" s="65"/>
      <c r="W106" s="65"/>
      <c r="X106" s="65">
        <f t="shared" si="29"/>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ignoredErrors>
    <ignoredError sqref="R6:R11 R13:R46" formulaRange="1"/>
    <ignoredError sqref="R53 R97:R105 R89" formula="1"/>
    <ignoredError sqref="R54:R65 R12 R81:R88 R91:R96 R90 R78:R79 R67:R76" formula="1"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6385"/>
  <sheetViews>
    <sheetView zoomScaleNormal="100" workbookViewId="0">
      <pane xSplit="1" ySplit="3" topLeftCell="B42" activePane="bottomRight" state="frozen"/>
      <selection pane="topRight" activeCell="B1" sqref="B1"/>
      <selection pane="bottomLeft" activeCell="A4" sqref="A4"/>
      <selection pane="bottomRight" activeCell="I59" sqref="I59"/>
    </sheetView>
  </sheetViews>
  <sheetFormatPr defaultColWidth="0" defaultRowHeight="12.75" customHeight="1" zeroHeight="1" x14ac:dyDescent="0.2"/>
  <cols>
    <col min="1" max="1" width="34.140625" bestFit="1" customWidth="1"/>
    <col min="2" max="2" width="14.28515625" style="66" customWidth="1"/>
    <col min="3" max="3" width="18.7109375" style="66" customWidth="1"/>
    <col min="4" max="4" width="14.28515625" style="66" customWidth="1"/>
    <col min="5" max="5" width="12.85546875" style="66" customWidth="1"/>
    <col min="6" max="11" width="14.28515625" style="66" customWidth="1"/>
    <col min="12" max="12" width="16.85546875" style="66" bestFit="1" customWidth="1"/>
    <col min="13" max="16383" width="38.42578125" style="66" hidden="1"/>
    <col min="16384" max="16384" width="3.85546875" style="66" customWidth="1"/>
  </cols>
  <sheetData>
    <row r="1" spans="1:12" s="90" customFormat="1" ht="25.5" x14ac:dyDescent="0.35">
      <c r="A1" s="88" t="s">
        <v>363</v>
      </c>
      <c r="B1" s="89"/>
      <c r="C1" s="89"/>
      <c r="D1" s="89"/>
      <c r="E1" s="89"/>
      <c r="F1" s="89"/>
      <c r="G1" s="89"/>
      <c r="H1" s="89"/>
      <c r="I1" s="89"/>
      <c r="J1" s="89"/>
      <c r="K1" s="89"/>
      <c r="L1" s="89"/>
    </row>
    <row r="2" spans="1:12" s="90" customFormat="1" x14ac:dyDescent="0.2">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x14ac:dyDescent="0.2">
      <c r="A3" s="91" t="s">
        <v>219</v>
      </c>
      <c r="B3" s="100"/>
      <c r="C3" s="101"/>
      <c r="D3" s="102" t="s">
        <v>321</v>
      </c>
      <c r="E3" s="103"/>
      <c r="F3" s="104"/>
      <c r="G3" s="104"/>
      <c r="H3" s="105" t="s">
        <v>322</v>
      </c>
      <c r="I3" s="106" t="s">
        <v>223</v>
      </c>
      <c r="J3" s="104"/>
      <c r="K3" s="107"/>
      <c r="L3" s="108"/>
    </row>
    <row r="4" spans="1:12" s="110" customFormat="1" x14ac:dyDescent="0.2">
      <c r="A4" s="64" t="s">
        <v>235</v>
      </c>
      <c r="B4" s="65">
        <v>5995231.6191875003</v>
      </c>
      <c r="C4" s="65">
        <v>64492.6533203125</v>
      </c>
      <c r="D4" s="65"/>
      <c r="E4" s="65">
        <f>'Disaggregate balance'!W6+'Disaggregate balance'!N6</f>
        <v>51745</v>
      </c>
      <c r="F4" s="65"/>
      <c r="G4" s="65"/>
      <c r="H4" s="65">
        <f>3005000.25/1000</f>
        <v>3005.0002500000001</v>
      </c>
      <c r="I4" s="65">
        <f>1263800/2</f>
        <v>631900</v>
      </c>
      <c r="J4" s="85">
        <v>0</v>
      </c>
      <c r="K4" s="85"/>
      <c r="L4" s="65">
        <f>SUM(B4:K4)</f>
        <v>6746374.2727578124</v>
      </c>
    </row>
    <row r="5" spans="1:12" s="110" customFormat="1" x14ac:dyDescent="0.2">
      <c r="A5" s="64" t="s">
        <v>237</v>
      </c>
      <c r="B5" s="65">
        <v>13681.5418421875</v>
      </c>
      <c r="C5" s="65">
        <v>884128.5625</v>
      </c>
      <c r="D5" s="65">
        <v>109850.7645727396</v>
      </c>
      <c r="E5" s="65">
        <v>113857.921875</v>
      </c>
      <c r="F5" s="85"/>
      <c r="G5" s="85"/>
      <c r="H5" s="85"/>
      <c r="I5" s="65"/>
      <c r="J5" s="65">
        <v>42804</v>
      </c>
      <c r="K5" s="65"/>
      <c r="L5" s="65">
        <f>SUM(B5:K5)</f>
        <v>1164322.7907899271</v>
      </c>
    </row>
    <row r="6" spans="1:12" s="110" customFormat="1" x14ac:dyDescent="0.2">
      <c r="A6" s="64" t="s">
        <v>238</v>
      </c>
      <c r="B6" s="65">
        <v>-1927671.4390296875</v>
      </c>
      <c r="C6" s="65"/>
      <c r="D6" s="65">
        <v>-101362.98254394531</v>
      </c>
      <c r="E6" s="65">
        <v>-16.213968276977539</v>
      </c>
      <c r="F6" s="85"/>
      <c r="G6" s="85"/>
      <c r="H6" s="85"/>
      <c r="I6" s="65"/>
      <c r="J6" s="65">
        <v>-53870.3984375</v>
      </c>
      <c r="K6" s="65"/>
      <c r="L6" s="65">
        <f>SUM(B6:K6)</f>
        <v>-2082921.0339794098</v>
      </c>
    </row>
    <row r="7" spans="1:12" s="110" customFormat="1" x14ac:dyDescent="0.2">
      <c r="A7" s="64" t="s">
        <v>239</v>
      </c>
      <c r="B7" s="65"/>
      <c r="C7" s="65"/>
      <c r="D7" s="65">
        <v>-102222.171875</v>
      </c>
      <c r="E7" s="65"/>
      <c r="F7" s="85"/>
      <c r="G7" s="85"/>
      <c r="H7" s="85"/>
      <c r="I7" s="65"/>
      <c r="J7" s="65"/>
      <c r="K7" s="65"/>
      <c r="L7" s="65">
        <f>SUM(B7:K7)</f>
        <v>-102222.171875</v>
      </c>
    </row>
    <row r="8" spans="1:12" s="110" customFormat="1" x14ac:dyDescent="0.2">
      <c r="A8" s="64" t="s">
        <v>240</v>
      </c>
      <c r="B8" s="65"/>
      <c r="C8" s="65"/>
      <c r="D8" s="65"/>
      <c r="E8" s="65"/>
      <c r="F8" s="85"/>
      <c r="G8" s="85"/>
      <c r="H8" s="85"/>
      <c r="I8" s="65"/>
      <c r="J8" s="65"/>
      <c r="K8" s="65"/>
      <c r="L8" s="65">
        <f>SUM(B8:K8)</f>
        <v>0</v>
      </c>
    </row>
    <row r="9" spans="1:12" s="111" customFormat="1" ht="20.25" customHeight="1" x14ac:dyDescent="0.2">
      <c r="A9" s="70" t="s">
        <v>323</v>
      </c>
      <c r="B9" s="84">
        <f>SUM(B4:B8)</f>
        <v>4081241.7220000005</v>
      </c>
      <c r="C9" s="84">
        <f t="shared" ref="C9:L9" si="0">SUM(C4:C8)</f>
        <v>948621.2158203125</v>
      </c>
      <c r="D9" s="84">
        <f t="shared" si="0"/>
        <v>-93734.389846205711</v>
      </c>
      <c r="E9" s="84">
        <f t="shared" si="0"/>
        <v>165586.70790672302</v>
      </c>
      <c r="F9" s="84">
        <f t="shared" si="0"/>
        <v>0</v>
      </c>
      <c r="G9" s="84">
        <f t="shared" si="0"/>
        <v>0</v>
      </c>
      <c r="H9" s="84">
        <f t="shared" si="0"/>
        <v>3005.0002500000001</v>
      </c>
      <c r="I9" s="84">
        <f t="shared" si="0"/>
        <v>631900</v>
      </c>
      <c r="J9" s="84">
        <f t="shared" si="0"/>
        <v>-11066.3984375</v>
      </c>
      <c r="K9" s="84">
        <f t="shared" si="0"/>
        <v>0</v>
      </c>
      <c r="L9" s="84">
        <f t="shared" si="0"/>
        <v>5725553.8576933295</v>
      </c>
    </row>
    <row r="10" spans="1:12" s="110" customFormat="1" x14ac:dyDescent="0.2">
      <c r="A10" s="64" t="s">
        <v>242</v>
      </c>
      <c r="B10" s="65"/>
      <c r="C10" s="65"/>
      <c r="D10" s="65"/>
      <c r="E10" s="65"/>
      <c r="F10" s="65"/>
      <c r="G10" s="65"/>
      <c r="H10" s="112"/>
      <c r="I10" s="65"/>
      <c r="J10" s="65"/>
      <c r="K10" s="65"/>
      <c r="L10" s="65"/>
    </row>
    <row r="11" spans="1:12" s="110" customFormat="1" x14ac:dyDescent="0.2">
      <c r="A11" s="64" t="s">
        <v>243</v>
      </c>
      <c r="B11" s="65"/>
      <c r="C11" s="65">
        <v>308603.62</v>
      </c>
      <c r="D11" s="65"/>
      <c r="E11" s="65"/>
      <c r="F11" s="85"/>
      <c r="G11" s="85"/>
      <c r="H11" s="85"/>
      <c r="I11" s="65"/>
      <c r="J11" s="65"/>
      <c r="K11" s="65"/>
      <c r="L11" s="65">
        <f>SUM(B11:K11)</f>
        <v>308603.62</v>
      </c>
    </row>
    <row r="12" spans="1:12" s="110" customFormat="1" x14ac:dyDescent="0.2">
      <c r="A12" s="64" t="s">
        <v>244</v>
      </c>
      <c r="B12" s="65">
        <f>-(B11+B9+(+SUM(B14:B29)-(B31)))</f>
        <v>-347736.73035039101</v>
      </c>
      <c r="C12" s="65">
        <f t="shared" ref="C12:L12" si="1">-(C11+C9+(+SUM(C14:C29)-(C31)))</f>
        <v>-0.11316406261175871</v>
      </c>
      <c r="D12" s="65">
        <f t="shared" si="1"/>
        <v>-4938.7252298664534</v>
      </c>
      <c r="E12" s="65">
        <f t="shared" si="1"/>
        <v>-2642.1515102386475</v>
      </c>
      <c r="F12" s="65">
        <f t="shared" si="1"/>
        <v>0</v>
      </c>
      <c r="G12" s="65">
        <f t="shared" si="1"/>
        <v>0</v>
      </c>
      <c r="H12" s="65">
        <f t="shared" si="1"/>
        <v>0</v>
      </c>
      <c r="I12" s="65">
        <f t="shared" si="1"/>
        <v>1.0000000009313226E-2</v>
      </c>
      <c r="J12" s="65">
        <f t="shared" si="1"/>
        <v>-313085.93934631348</v>
      </c>
      <c r="K12" s="65">
        <f t="shared" si="1"/>
        <v>0</v>
      </c>
      <c r="L12" s="65">
        <f t="shared" si="1"/>
        <v>-668362.64960087184</v>
      </c>
    </row>
    <row r="13" spans="1:12" s="111" customFormat="1" ht="27.75" customHeight="1" x14ac:dyDescent="0.2">
      <c r="A13" s="70" t="s">
        <v>324</v>
      </c>
      <c r="B13" s="84"/>
      <c r="C13" s="84"/>
      <c r="D13" s="84"/>
      <c r="E13" s="84"/>
      <c r="F13" s="113"/>
      <c r="G13" s="84"/>
      <c r="H13" s="84"/>
      <c r="I13" s="84"/>
      <c r="J13" s="84"/>
      <c r="K13" s="84"/>
      <c r="L13" s="84"/>
    </row>
    <row r="14" spans="1:12" s="110" customFormat="1" x14ac:dyDescent="0.2">
      <c r="A14" s="64" t="s">
        <v>246</v>
      </c>
      <c r="B14" s="65">
        <v>-2332914.25</v>
      </c>
      <c r="C14" s="65"/>
      <c r="D14" s="65"/>
      <c r="E14" s="65"/>
      <c r="F14" s="65"/>
      <c r="G14" s="65"/>
      <c r="H14" s="65"/>
      <c r="I14" s="65"/>
      <c r="J14" s="65">
        <v>920350.8125</v>
      </c>
      <c r="K14" s="65"/>
      <c r="L14" s="65">
        <f t="shared" ref="L14:L29" si="2">SUM(B14:K14)</f>
        <v>-1412563.4375</v>
      </c>
    </row>
    <row r="15" spans="1:12" s="110" customFormat="1" x14ac:dyDescent="0.2">
      <c r="A15" s="64" t="s">
        <v>247</v>
      </c>
      <c r="B15" s="65">
        <v>-9163.962890625</v>
      </c>
      <c r="C15" s="65"/>
      <c r="D15" s="65"/>
      <c r="E15" s="65"/>
      <c r="F15" s="65"/>
      <c r="G15" s="65"/>
      <c r="H15" s="65"/>
      <c r="I15" s="65">
        <f>-8324/2</f>
        <v>-4162</v>
      </c>
      <c r="J15" s="65">
        <v>23270.162109375</v>
      </c>
      <c r="K15" s="65"/>
      <c r="L15" s="65">
        <f t="shared" si="2"/>
        <v>9944.19921875</v>
      </c>
    </row>
    <row r="16" spans="1:12" s="110" customFormat="1" x14ac:dyDescent="0.2">
      <c r="A16" s="64" t="s">
        <v>248</v>
      </c>
      <c r="B16" s="65"/>
      <c r="C16" s="65"/>
      <c r="D16" s="65"/>
      <c r="E16" s="65"/>
      <c r="F16" s="65"/>
      <c r="G16" s="65"/>
      <c r="H16" s="65"/>
      <c r="I16" s="65"/>
      <c r="J16" s="65"/>
      <c r="K16" s="65"/>
      <c r="L16" s="65">
        <f t="shared" si="2"/>
        <v>0</v>
      </c>
    </row>
    <row r="17" spans="1:12" s="110" customFormat="1" x14ac:dyDescent="0.2">
      <c r="A17" s="64" t="s">
        <v>249</v>
      </c>
      <c r="B17" s="65"/>
      <c r="C17" s="65"/>
      <c r="D17" s="65"/>
      <c r="E17" s="65"/>
      <c r="F17" s="65"/>
      <c r="G17" s="65"/>
      <c r="H17" s="65"/>
      <c r="I17" s="65"/>
      <c r="J17" s="65"/>
      <c r="K17" s="65"/>
      <c r="L17" s="65">
        <f t="shared" si="2"/>
        <v>0</v>
      </c>
    </row>
    <row r="18" spans="1:12" s="110" customFormat="1" x14ac:dyDescent="0.2">
      <c r="A18" s="64" t="s">
        <v>169</v>
      </c>
      <c r="B18" s="65"/>
      <c r="C18" s="65"/>
      <c r="D18" s="65"/>
      <c r="E18" s="65"/>
      <c r="F18" s="85"/>
      <c r="G18" s="85"/>
      <c r="H18" s="85"/>
      <c r="I18" s="65"/>
      <c r="J18" s="65"/>
      <c r="K18" s="65"/>
      <c r="L18" s="65">
        <f t="shared" si="2"/>
        <v>0</v>
      </c>
    </row>
    <row r="19" spans="1:12" s="110" customFormat="1" x14ac:dyDescent="0.2">
      <c r="A19" s="64" t="s">
        <v>250</v>
      </c>
      <c r="B19" s="65"/>
      <c r="C19" s="65"/>
      <c r="D19" s="65"/>
      <c r="E19" s="65"/>
      <c r="F19" s="85"/>
      <c r="G19" s="85"/>
      <c r="H19" s="85"/>
      <c r="I19" s="65"/>
      <c r="J19" s="65"/>
      <c r="K19" s="65"/>
      <c r="L19" s="65">
        <f t="shared" si="2"/>
        <v>0</v>
      </c>
    </row>
    <row r="20" spans="1:12" s="110" customFormat="1" x14ac:dyDescent="0.2">
      <c r="A20" s="64" t="s">
        <v>251</v>
      </c>
      <c r="B20" s="65"/>
      <c r="C20" s="65"/>
      <c r="D20" s="65"/>
      <c r="E20" s="65"/>
      <c r="F20" s="85"/>
      <c r="G20" s="85"/>
      <c r="H20" s="85"/>
      <c r="I20" s="65"/>
      <c r="J20" s="65"/>
      <c r="K20" s="65"/>
      <c r="L20" s="65">
        <f t="shared" si="2"/>
        <v>0</v>
      </c>
    </row>
    <row r="21" spans="1:12" s="110" customFormat="1" x14ac:dyDescent="0.2">
      <c r="A21" s="64" t="s">
        <v>325</v>
      </c>
      <c r="B21" s="65"/>
      <c r="C21" s="65"/>
      <c r="D21" s="65"/>
      <c r="E21" s="65"/>
      <c r="F21" s="85"/>
      <c r="G21" s="85"/>
      <c r="H21" s="85"/>
      <c r="I21" s="65"/>
      <c r="J21" s="65"/>
      <c r="K21" s="65"/>
      <c r="L21" s="65">
        <f t="shared" si="2"/>
        <v>0</v>
      </c>
    </row>
    <row r="22" spans="1:12" s="110" customFormat="1" x14ac:dyDescent="0.2">
      <c r="A22" s="64" t="s">
        <v>255</v>
      </c>
      <c r="B22" s="65"/>
      <c r="C22" s="65"/>
      <c r="D22" s="65"/>
      <c r="E22" s="65">
        <v>22575.412109375</v>
      </c>
      <c r="F22" s="85"/>
      <c r="G22" s="85"/>
      <c r="H22" s="85"/>
      <c r="I22" s="65"/>
      <c r="J22" s="65"/>
      <c r="K22" s="65"/>
      <c r="L22" s="65">
        <f t="shared" si="2"/>
        <v>22575.412109375</v>
      </c>
    </row>
    <row r="23" spans="1:12" s="110" customFormat="1" x14ac:dyDescent="0.2">
      <c r="A23" s="64" t="s">
        <v>259</v>
      </c>
      <c r="B23" s="65"/>
      <c r="C23" s="65">
        <v>-948621.16015625</v>
      </c>
      <c r="D23" s="65">
        <v>1112072.99</v>
      </c>
      <c r="E23" s="65"/>
      <c r="F23" s="85"/>
      <c r="G23" s="85"/>
      <c r="H23" s="85"/>
      <c r="I23" s="65"/>
      <c r="J23" s="65">
        <v>30441.599609375</v>
      </c>
      <c r="K23" s="65"/>
      <c r="L23" s="65">
        <f t="shared" si="2"/>
        <v>193893.42945312499</v>
      </c>
    </row>
    <row r="24" spans="1:12" s="110" customFormat="1" x14ac:dyDescent="0.2">
      <c r="A24" s="114" t="s">
        <v>326</v>
      </c>
      <c r="B24" s="65"/>
      <c r="C24" s="65"/>
      <c r="D24" s="65"/>
      <c r="E24" s="65"/>
      <c r="F24" s="85"/>
      <c r="G24" s="85"/>
      <c r="H24" s="85"/>
      <c r="I24" s="65"/>
      <c r="J24" s="65"/>
      <c r="K24" s="65"/>
      <c r="L24" s="65">
        <f t="shared" si="2"/>
        <v>0</v>
      </c>
    </row>
    <row r="25" spans="1:12" s="110" customFormat="1" x14ac:dyDescent="0.2">
      <c r="A25" s="64" t="s">
        <v>260</v>
      </c>
      <c r="B25" s="65">
        <v>-880313.75</v>
      </c>
      <c r="C25" s="65">
        <v>-308603.5625</v>
      </c>
      <c r="D25" s="65"/>
      <c r="E25" s="65">
        <v>-67728.0078125</v>
      </c>
      <c r="F25" s="85"/>
      <c r="G25" s="85"/>
      <c r="H25" s="85"/>
      <c r="I25" s="65"/>
      <c r="J25" s="65"/>
      <c r="K25" s="65"/>
      <c r="L25" s="65">
        <f t="shared" si="2"/>
        <v>-1256645.3203125</v>
      </c>
    </row>
    <row r="26" spans="1:12" s="110" customFormat="1" x14ac:dyDescent="0.2">
      <c r="A26" s="64" t="s">
        <v>261</v>
      </c>
      <c r="B26" s="65"/>
      <c r="C26" s="65"/>
      <c r="D26" s="65"/>
      <c r="F26" s="85"/>
      <c r="G26" s="85"/>
      <c r="H26" s="85"/>
      <c r="I26" s="65">
        <f>-429898/2</f>
        <v>-214949</v>
      </c>
      <c r="J26" s="65"/>
      <c r="K26" s="65"/>
      <c r="L26" s="65">
        <f t="shared" si="2"/>
        <v>-214949</v>
      </c>
    </row>
    <row r="27" spans="1:12" s="110" customFormat="1" x14ac:dyDescent="0.2">
      <c r="A27" s="64" t="s">
        <v>327</v>
      </c>
      <c r="B27" s="65"/>
      <c r="C27" s="65"/>
      <c r="D27" s="65"/>
      <c r="E27" s="65">
        <v>-17548.34375</v>
      </c>
      <c r="F27" s="85"/>
      <c r="G27" s="85"/>
      <c r="H27" s="85"/>
      <c r="I27" s="65"/>
      <c r="J27" s="65"/>
      <c r="K27" s="65"/>
      <c r="L27" s="65">
        <f>SUM(B27:K27)</f>
        <v>-17548.34375</v>
      </c>
    </row>
    <row r="28" spans="1:12" s="110" customFormat="1" x14ac:dyDescent="0.2">
      <c r="A28" s="64" t="s">
        <v>242</v>
      </c>
      <c r="C28" s="65"/>
      <c r="D28" s="65"/>
      <c r="E28" s="65"/>
      <c r="F28" s="65"/>
      <c r="G28" s="65"/>
      <c r="H28" s="65"/>
      <c r="I28" s="65"/>
      <c r="J28" s="65"/>
      <c r="K28" s="65"/>
      <c r="L28" s="65">
        <f t="shared" si="2"/>
        <v>0</v>
      </c>
    </row>
    <row r="29" spans="1:12" s="110" customFormat="1" x14ac:dyDescent="0.2">
      <c r="A29" s="64" t="s">
        <v>270</v>
      </c>
      <c r="B29" s="65"/>
      <c r="C29" s="65"/>
      <c r="D29" s="65"/>
      <c r="E29" s="65"/>
      <c r="F29" s="85"/>
      <c r="G29" s="85"/>
      <c r="H29" s="85"/>
      <c r="I29" s="65"/>
      <c r="J29" s="65">
        <v>79192.796875</v>
      </c>
      <c r="K29" s="65"/>
      <c r="L29" s="65">
        <f t="shared" si="2"/>
        <v>79192.796875</v>
      </c>
    </row>
    <row r="30" spans="1:12" s="110" customFormat="1" x14ac:dyDescent="0.2">
      <c r="A30" s="64" t="s">
        <v>242</v>
      </c>
      <c r="B30" s="115"/>
      <c r="C30" s="65"/>
      <c r="D30" s="65"/>
      <c r="E30" s="65"/>
      <c r="F30" s="65"/>
      <c r="G30" s="65"/>
      <c r="H30" s="65"/>
      <c r="I30" s="65"/>
      <c r="J30" s="65"/>
      <c r="K30" s="65"/>
      <c r="L30" s="65"/>
    </row>
    <row r="31" spans="1:12" s="111" customFormat="1" x14ac:dyDescent="0.2">
      <c r="A31" s="70" t="s">
        <v>328</v>
      </c>
      <c r="B31" s="84">
        <f>+B33+B49+B58+B64</f>
        <v>511113.02875898441</v>
      </c>
      <c r="C31" s="84">
        <f t="shared" ref="C31:L31" si="3">+C33+C49+C58+C64</f>
        <v>0</v>
      </c>
      <c r="D31" s="84">
        <f t="shared" si="3"/>
        <v>1013399.8749239278</v>
      </c>
      <c r="E31" s="84">
        <f t="shared" si="3"/>
        <v>100243.61694335938</v>
      </c>
      <c r="F31" s="84">
        <f t="shared" si="3"/>
        <v>0</v>
      </c>
      <c r="G31" s="84">
        <f t="shared" si="3"/>
        <v>0</v>
      </c>
      <c r="H31" s="84">
        <f t="shared" si="3"/>
        <v>3005.0002500000001</v>
      </c>
      <c r="I31" s="84">
        <f t="shared" si="3"/>
        <v>412789.01</v>
      </c>
      <c r="J31" s="84">
        <f t="shared" si="3"/>
        <v>729103.03330993652</v>
      </c>
      <c r="K31" s="84">
        <f t="shared" si="3"/>
        <v>0</v>
      </c>
      <c r="L31" s="84">
        <f t="shared" si="3"/>
        <v>2769694.5641862084</v>
      </c>
    </row>
    <row r="32" spans="1:12" s="110" customFormat="1" x14ac:dyDescent="0.2">
      <c r="A32" s="64" t="s">
        <v>242</v>
      </c>
      <c r="B32" s="65"/>
      <c r="C32" s="65"/>
      <c r="D32" s="65"/>
      <c r="E32" s="65"/>
      <c r="F32" s="65"/>
      <c r="G32" s="65"/>
      <c r="H32" s="65"/>
      <c r="I32" s="65"/>
      <c r="J32" s="65"/>
      <c r="K32" s="65"/>
      <c r="L32" s="65"/>
    </row>
    <row r="33" spans="1:12" s="65" customFormat="1" x14ac:dyDescent="0.2">
      <c r="A33" s="78" t="s">
        <v>272</v>
      </c>
      <c r="B33" s="65">
        <f>SUM(B34:B47)-B36</f>
        <v>336181.36048359377</v>
      </c>
      <c r="C33" s="65">
        <f>SUM(C34:C47)-C36</f>
        <v>0</v>
      </c>
      <c r="D33" s="65">
        <f>SUM(D34:D47)-D36</f>
        <v>49920.26448059082</v>
      </c>
      <c r="E33" s="65">
        <f>SUM(E34:E47)-E36</f>
        <v>100243.61694335938</v>
      </c>
      <c r="F33" s="65">
        <f t="shared" ref="F33:I33" si="4">SUM(F34:F47)</f>
        <v>0</v>
      </c>
      <c r="G33" s="65">
        <f t="shared" si="4"/>
        <v>0</v>
      </c>
      <c r="H33" s="65">
        <f t="shared" si="4"/>
        <v>0</v>
      </c>
      <c r="I33" s="65">
        <f t="shared" si="4"/>
        <v>367922.07</v>
      </c>
      <c r="J33" s="65">
        <f>SUM(J34:J47)-J36</f>
        <v>430447.04545593262</v>
      </c>
      <c r="K33" s="65">
        <f>SUM(K34:K47)-K36</f>
        <v>0</v>
      </c>
      <c r="L33" s="65">
        <f>SUM(L34:L47)-L36</f>
        <v>1284714.3573634767</v>
      </c>
    </row>
    <row r="34" spans="1:12" s="65" customFormat="1" x14ac:dyDescent="0.2">
      <c r="A34" s="64" t="s">
        <v>273</v>
      </c>
      <c r="B34" s="65">
        <v>67182.986143749993</v>
      </c>
      <c r="E34" s="65">
        <f>'Disaggregate balance'!N54+'Disaggregate balance'!W54</f>
        <v>19246</v>
      </c>
      <c r="F34" s="85"/>
      <c r="G34" s="85"/>
      <c r="H34" s="85"/>
      <c r="J34" s="65">
        <v>86113.78125</v>
      </c>
      <c r="L34" s="65">
        <f t="shared" ref="L34:L47" si="5">SUM(B34:K34)</f>
        <v>172542.76739374999</v>
      </c>
    </row>
    <row r="35" spans="1:12" s="65" customFormat="1" x14ac:dyDescent="0.2">
      <c r="A35" s="64" t="s">
        <v>274</v>
      </c>
      <c r="B35" s="65">
        <v>57364.737731250003</v>
      </c>
      <c r="E35" s="65">
        <f>'Disaggregate balance'!N55+'Disaggregate balance'!W55</f>
        <v>44682</v>
      </c>
      <c r="F35" s="85"/>
      <c r="G35" s="85"/>
      <c r="H35" s="85"/>
      <c r="J35" s="65">
        <v>41454.00390625</v>
      </c>
      <c r="L35" s="65">
        <f t="shared" si="5"/>
        <v>143500.7416375</v>
      </c>
    </row>
    <row r="36" spans="1:12" s="119" customFormat="1" x14ac:dyDescent="0.2">
      <c r="A36" s="116" t="s">
        <v>329</v>
      </c>
      <c r="B36" s="117"/>
      <c r="C36" s="117"/>
      <c r="D36" s="117"/>
      <c r="E36" s="65">
        <f>'Disaggregate balance'!N56+'Disaggregate balance'!W56</f>
        <v>2613</v>
      </c>
      <c r="F36" s="118"/>
      <c r="G36" s="118"/>
      <c r="H36" s="118"/>
      <c r="I36" s="117"/>
      <c r="J36" s="117"/>
      <c r="K36" s="117"/>
      <c r="L36" s="117">
        <f t="shared" si="5"/>
        <v>2613</v>
      </c>
    </row>
    <row r="37" spans="1:12" s="65" customFormat="1" x14ac:dyDescent="0.2">
      <c r="A37" s="64" t="s">
        <v>275</v>
      </c>
      <c r="B37" s="65">
        <v>23706.160889843752</v>
      </c>
      <c r="E37" s="65">
        <f>'Disaggregate balance'!N57+'Disaggregate balance'!W57</f>
        <v>14998</v>
      </c>
      <c r="F37" s="85"/>
      <c r="G37" s="85"/>
      <c r="H37" s="85"/>
      <c r="J37" s="65">
        <v>64684.80078125</v>
      </c>
      <c r="L37" s="65">
        <f t="shared" si="5"/>
        <v>103388.96167109376</v>
      </c>
    </row>
    <row r="38" spans="1:12" s="65" customFormat="1" x14ac:dyDescent="0.2">
      <c r="A38" s="64" t="s">
        <v>276</v>
      </c>
      <c r="B38" s="65">
        <v>53841.924387500003</v>
      </c>
      <c r="E38" s="65">
        <f>'Disaggregate balance'!N58+'Disaggregate balance'!W58</f>
        <v>684</v>
      </c>
      <c r="F38" s="85"/>
      <c r="G38" s="85"/>
      <c r="H38" s="85"/>
      <c r="J38" s="65">
        <v>9745.2001953125</v>
      </c>
      <c r="L38" s="65">
        <f t="shared" si="5"/>
        <v>64271.124582812503</v>
      </c>
    </row>
    <row r="39" spans="1:12" s="65" customFormat="1" x14ac:dyDescent="0.2">
      <c r="A39" s="64" t="s">
        <v>277</v>
      </c>
      <c r="E39" s="65">
        <f>'Disaggregate balance'!N59+'Disaggregate balance'!W59</f>
        <v>1669</v>
      </c>
      <c r="F39" s="85"/>
      <c r="G39" s="85"/>
      <c r="H39" s="85"/>
      <c r="J39" s="65">
        <v>161.99998474121094</v>
      </c>
      <c r="L39" s="65">
        <f t="shared" si="5"/>
        <v>1830.9999847412109</v>
      </c>
    </row>
    <row r="40" spans="1:12" s="65" customFormat="1" x14ac:dyDescent="0.2">
      <c r="A40" s="64" t="s">
        <v>278</v>
      </c>
      <c r="E40" s="65">
        <f>'Disaggregate balance'!N60+'Disaggregate balance'!W60</f>
        <v>279</v>
      </c>
      <c r="F40" s="85"/>
      <c r="G40" s="85"/>
      <c r="H40" s="85"/>
      <c r="J40" s="65">
        <v>144</v>
      </c>
      <c r="L40" s="65">
        <f t="shared" si="5"/>
        <v>423</v>
      </c>
    </row>
    <row r="41" spans="1:12" s="65" customFormat="1" x14ac:dyDescent="0.2">
      <c r="A41" s="64" t="s">
        <v>279</v>
      </c>
      <c r="B41" s="65">
        <v>9218.28515625</v>
      </c>
      <c r="D41" s="65">
        <v>41679.637413024902</v>
      </c>
      <c r="E41" s="65">
        <f>'Disaggregate balance'!N61+'Disaggregate balance'!W61</f>
        <v>2383</v>
      </c>
      <c r="F41" s="85"/>
      <c r="G41" s="85"/>
      <c r="H41" s="85"/>
      <c r="J41" s="65">
        <v>115264.796875</v>
      </c>
      <c r="L41" s="65">
        <f t="shared" si="5"/>
        <v>168545.7194442749</v>
      </c>
    </row>
    <row r="42" spans="1:12" s="65" customFormat="1" x14ac:dyDescent="0.2">
      <c r="A42" s="64" t="s">
        <v>280</v>
      </c>
      <c r="E42" s="65">
        <f>'Disaggregate balance'!N62+'Disaggregate balance'!W62</f>
        <v>5827</v>
      </c>
      <c r="F42" s="85"/>
      <c r="G42" s="85"/>
      <c r="H42" s="85"/>
      <c r="J42" s="65">
        <v>2610</v>
      </c>
      <c r="L42" s="65">
        <f t="shared" si="5"/>
        <v>8437</v>
      </c>
    </row>
    <row r="43" spans="1:12" s="65" customFormat="1" x14ac:dyDescent="0.2">
      <c r="A43" s="64" t="s">
        <v>281</v>
      </c>
      <c r="E43" s="65">
        <f>'Disaggregate balance'!N63+'Disaggregate balance'!W63</f>
        <v>0</v>
      </c>
      <c r="F43" s="85"/>
      <c r="G43" s="85"/>
      <c r="H43" s="85"/>
      <c r="J43" s="65">
        <v>6195.60009765625</v>
      </c>
      <c r="L43" s="65">
        <f t="shared" si="5"/>
        <v>6195.60009765625</v>
      </c>
    </row>
    <row r="44" spans="1:12" s="65" customFormat="1" x14ac:dyDescent="0.2">
      <c r="A44" s="64" t="s">
        <v>282</v>
      </c>
      <c r="E44" s="65">
        <f>'Disaggregate balance'!N64+'Disaggregate balance'!W64</f>
        <v>0</v>
      </c>
      <c r="F44" s="85"/>
      <c r="G44" s="85"/>
      <c r="H44" s="85"/>
      <c r="J44" s="65">
        <v>993.5999755859375</v>
      </c>
      <c r="L44" s="65">
        <f t="shared" si="5"/>
        <v>993.5999755859375</v>
      </c>
    </row>
    <row r="45" spans="1:12" s="65" customFormat="1" x14ac:dyDescent="0.2">
      <c r="A45" s="64" t="s">
        <v>283</v>
      </c>
      <c r="D45" s="65">
        <v>8240.627067565918</v>
      </c>
      <c r="E45" s="65">
        <f>'Disaggregate balance'!N65+'Disaggregate balance'!W65</f>
        <v>11</v>
      </c>
      <c r="F45" s="85"/>
      <c r="G45" s="85"/>
      <c r="H45" s="85"/>
      <c r="J45" s="65">
        <v>388.79998779296875</v>
      </c>
      <c r="L45" s="65">
        <f t="shared" si="5"/>
        <v>8640.4270553588867</v>
      </c>
    </row>
    <row r="46" spans="1:12" s="65" customFormat="1" x14ac:dyDescent="0.2">
      <c r="A46" s="64" t="s">
        <v>284</v>
      </c>
      <c r="E46" s="65">
        <f>'Disaggregate balance'!N66+'Disaggregate balance'!W66</f>
        <v>10464.616943359375</v>
      </c>
      <c r="F46" s="85"/>
      <c r="G46" s="85"/>
      <c r="H46" s="85"/>
      <c r="J46" s="65">
        <v>788.39990234375</v>
      </c>
      <c r="L46" s="65">
        <f t="shared" si="5"/>
        <v>11253.016845703125</v>
      </c>
    </row>
    <row r="47" spans="1:12" s="65" customFormat="1" x14ac:dyDescent="0.2">
      <c r="A47" s="64" t="s">
        <v>285</v>
      </c>
      <c r="B47" s="65">
        <v>124867.266175</v>
      </c>
      <c r="E47" s="65">
        <f>'Disaggregate balance'!N67+'Disaggregate balance'!W67</f>
        <v>0</v>
      </c>
      <c r="F47" s="85"/>
      <c r="G47" s="85"/>
      <c r="H47" s="85"/>
      <c r="I47" s="65">
        <v>367922.07</v>
      </c>
      <c r="J47" s="65">
        <v>101902.0625</v>
      </c>
      <c r="L47" s="65">
        <f t="shared" si="5"/>
        <v>594691.39867500006</v>
      </c>
    </row>
    <row r="48" spans="1:12" s="65" customFormat="1" x14ac:dyDescent="0.2">
      <c r="A48" s="64" t="s">
        <v>242</v>
      </c>
      <c r="B48" s="110"/>
      <c r="E48" s="65">
        <f>'Disaggregate balance'!N68+'Disaggregate balance'!W68</f>
        <v>0</v>
      </c>
    </row>
    <row r="49" spans="1:12" s="65" customFormat="1" x14ac:dyDescent="0.2">
      <c r="A49" s="78" t="s">
        <v>286</v>
      </c>
      <c r="B49" s="65">
        <f>SUM(B50:B56)</f>
        <v>2251.962158203125</v>
      </c>
      <c r="C49" s="65">
        <f t="shared" ref="C49:L49" si="6">SUM(C50:C56)</f>
        <v>0</v>
      </c>
      <c r="D49" s="65">
        <f t="shared" si="6"/>
        <v>741135.52660751343</v>
      </c>
      <c r="E49" s="65">
        <f>'Disaggregate balance'!N69+'Disaggregate balance'!W69</f>
        <v>0</v>
      </c>
      <c r="F49" s="65">
        <f t="shared" si="6"/>
        <v>0</v>
      </c>
      <c r="G49" s="65">
        <f t="shared" si="6"/>
        <v>0</v>
      </c>
      <c r="H49" s="65">
        <f t="shared" si="6"/>
        <v>0</v>
      </c>
      <c r="I49" s="65">
        <f t="shared" si="6"/>
        <v>0</v>
      </c>
      <c r="J49" s="65">
        <f t="shared" si="6"/>
        <v>13575.600158691406</v>
      </c>
      <c r="K49" s="65">
        <f t="shared" si="6"/>
        <v>0</v>
      </c>
      <c r="L49" s="65">
        <f t="shared" si="6"/>
        <v>756963.08892440796</v>
      </c>
    </row>
    <row r="50" spans="1:12" s="65" customFormat="1" x14ac:dyDescent="0.2">
      <c r="A50" s="64" t="s">
        <v>287</v>
      </c>
      <c r="D50" s="65">
        <v>744.74603271484375</v>
      </c>
      <c r="E50" s="65">
        <f>'Disaggregate balance'!N70+'Disaggregate balance'!W70</f>
        <v>0</v>
      </c>
      <c r="F50" s="85"/>
      <c r="G50" s="85"/>
      <c r="H50" s="85"/>
      <c r="L50" s="65">
        <f t="shared" ref="L50:L56" si="7">SUM(B50:K50)</f>
        <v>744.74603271484375</v>
      </c>
    </row>
    <row r="51" spans="1:12" s="65" customFormat="1" x14ac:dyDescent="0.2">
      <c r="A51" s="64" t="s">
        <v>288</v>
      </c>
      <c r="D51" s="65">
        <v>77942.9609375</v>
      </c>
      <c r="E51" s="65">
        <f>'Disaggregate balance'!N71+'Disaggregate balance'!W71</f>
        <v>0</v>
      </c>
      <c r="F51" s="85"/>
      <c r="G51" s="85"/>
      <c r="H51" s="85"/>
      <c r="L51" s="65">
        <f t="shared" si="7"/>
        <v>77942.9609375</v>
      </c>
    </row>
    <row r="52" spans="1:12" s="65" customFormat="1" x14ac:dyDescent="0.2">
      <c r="A52" s="64" t="s">
        <v>289</v>
      </c>
      <c r="D52" s="65">
        <v>658812.53448104858</v>
      </c>
      <c r="E52" s="65">
        <f>'Disaggregate balance'!N72+'Disaggregate balance'!W72</f>
        <v>0</v>
      </c>
      <c r="F52" s="85"/>
      <c r="G52" s="85"/>
      <c r="H52" s="85"/>
      <c r="J52" s="65">
        <v>93.600006103515625</v>
      </c>
      <c r="L52" s="65">
        <f t="shared" si="7"/>
        <v>658906.1344871521</v>
      </c>
    </row>
    <row r="53" spans="1:12" s="65" customFormat="1" x14ac:dyDescent="0.2">
      <c r="A53" s="64" t="s">
        <v>290</v>
      </c>
      <c r="D53" s="65">
        <v>1401.5556640625</v>
      </c>
      <c r="E53" s="65">
        <f>'Disaggregate balance'!N73+'Disaggregate balance'!W73</f>
        <v>0</v>
      </c>
      <c r="F53" s="85"/>
      <c r="G53" s="85"/>
      <c r="H53" s="85"/>
      <c r="J53" s="65">
        <v>11221.2001953125</v>
      </c>
      <c r="L53" s="65">
        <f t="shared" si="7"/>
        <v>12622.755859375</v>
      </c>
    </row>
    <row r="54" spans="1:12" s="65" customFormat="1" x14ac:dyDescent="0.2">
      <c r="A54" s="64" t="s">
        <v>291</v>
      </c>
      <c r="E54" s="65">
        <f>'Disaggregate balance'!N74+'Disaggregate balance'!W74</f>
        <v>0</v>
      </c>
      <c r="F54" s="85"/>
      <c r="G54" s="85"/>
      <c r="H54" s="85"/>
      <c r="J54" s="65">
        <v>349.19998168945313</v>
      </c>
      <c r="L54" s="65">
        <f t="shared" si="7"/>
        <v>349.19998168945313</v>
      </c>
    </row>
    <row r="55" spans="1:12" s="65" customFormat="1" x14ac:dyDescent="0.2">
      <c r="A55" s="64" t="s">
        <v>292</v>
      </c>
      <c r="D55" s="65">
        <v>2233.7294921875</v>
      </c>
      <c r="E55" s="65">
        <f>'Disaggregate balance'!N75+'Disaggregate balance'!W75</f>
        <v>0</v>
      </c>
      <c r="F55" s="85"/>
      <c r="G55" s="85"/>
      <c r="H55" s="85"/>
      <c r="L55" s="65">
        <f t="shared" si="7"/>
        <v>2233.7294921875</v>
      </c>
    </row>
    <row r="56" spans="1:12" s="65" customFormat="1" x14ac:dyDescent="0.2">
      <c r="A56" s="64" t="s">
        <v>293</v>
      </c>
      <c r="B56" s="65">
        <v>2251.962158203125</v>
      </c>
      <c r="E56" s="65">
        <f>'Disaggregate balance'!N76+'Disaggregate balance'!W76</f>
        <v>0</v>
      </c>
      <c r="J56" s="65">
        <v>1911.5999755859375</v>
      </c>
      <c r="L56" s="65">
        <f t="shared" si="7"/>
        <v>4163.5621337890625</v>
      </c>
    </row>
    <row r="57" spans="1:12" s="65" customFormat="1" x14ac:dyDescent="0.2">
      <c r="A57" s="64" t="s">
        <v>242</v>
      </c>
      <c r="B57" s="110"/>
      <c r="E57" s="65">
        <f>'Disaggregate balance'!N77+'Disaggregate balance'!W77</f>
        <v>41</v>
      </c>
    </row>
    <row r="58" spans="1:12" s="65" customFormat="1" x14ac:dyDescent="0.2">
      <c r="A58" s="78" t="s">
        <v>294</v>
      </c>
      <c r="B58" s="65">
        <f>SUM(B59:B62)</f>
        <v>172679.70611718751</v>
      </c>
      <c r="C58" s="65">
        <f t="shared" ref="C58:L58" si="8">SUM(C59:C62)</f>
        <v>0</v>
      </c>
      <c r="D58" s="65">
        <f t="shared" si="8"/>
        <v>145790.47383582359</v>
      </c>
      <c r="E58" s="65">
        <f>'Disaggregate balance'!N78+'Disaggregate balance'!W78</f>
        <v>0</v>
      </c>
      <c r="F58" s="65">
        <f t="shared" si="8"/>
        <v>0</v>
      </c>
      <c r="G58" s="65">
        <f t="shared" si="8"/>
        <v>0</v>
      </c>
      <c r="H58" s="65">
        <f t="shared" si="8"/>
        <v>3005.0002500000001</v>
      </c>
      <c r="I58" s="65">
        <f t="shared" si="8"/>
        <v>44866.94</v>
      </c>
      <c r="J58" s="65">
        <f t="shared" si="8"/>
        <v>285080.3876953125</v>
      </c>
      <c r="K58" s="65">
        <f t="shared" si="8"/>
        <v>0</v>
      </c>
      <c r="L58" s="65">
        <f t="shared" si="8"/>
        <v>651463.5078983237</v>
      </c>
    </row>
    <row r="59" spans="1:12" s="65" customFormat="1" x14ac:dyDescent="0.2">
      <c r="A59" s="64" t="s">
        <v>295</v>
      </c>
      <c r="B59" s="65">
        <v>9511.8837890625</v>
      </c>
      <c r="D59" s="65">
        <v>48974.700055547524</v>
      </c>
      <c r="E59" s="65">
        <f>'Disaggregate balance'!N79+'Disaggregate balance'!W79</f>
        <v>41</v>
      </c>
      <c r="F59" s="85"/>
      <c r="G59" s="85"/>
      <c r="H59" s="85"/>
      <c r="J59" s="65">
        <v>21416.400390625</v>
      </c>
      <c r="L59" s="65">
        <f t="shared" ref="L59:L67" si="9">SUM(B59:K59)</f>
        <v>79943.984235235024</v>
      </c>
    </row>
    <row r="60" spans="1:12" s="65" customFormat="1" x14ac:dyDescent="0.2">
      <c r="A60" s="64" t="s">
        <v>296</v>
      </c>
      <c r="B60" s="65">
        <v>48352.693912499999</v>
      </c>
      <c r="D60" s="65">
        <v>6595.0688242213801</v>
      </c>
      <c r="E60" s="65">
        <f>'Disaggregate balance'!N80+'Disaggregate balance'!W80</f>
        <v>0</v>
      </c>
      <c r="F60" s="85"/>
      <c r="G60" s="85"/>
      <c r="H60" s="85"/>
      <c r="J60" s="65">
        <v>105724.796875</v>
      </c>
      <c r="L60" s="65">
        <f t="shared" si="9"/>
        <v>160672.55961172137</v>
      </c>
    </row>
    <row r="61" spans="1:12" s="65" customFormat="1" x14ac:dyDescent="0.2">
      <c r="A61" s="64" t="s">
        <v>297</v>
      </c>
      <c r="B61" s="65">
        <v>96705.337400000004</v>
      </c>
      <c r="D61" s="65">
        <v>47998.678405761719</v>
      </c>
      <c r="E61" s="65">
        <f>'Disaggregate balance'!N81+'Disaggregate balance'!W81</f>
        <v>0</v>
      </c>
      <c r="F61" s="85"/>
      <c r="G61" s="85"/>
      <c r="H61" s="85">
        <f>3005000.25/1000</f>
        <v>3005.0002500000001</v>
      </c>
      <c r="I61" s="65">
        <v>44866.94</v>
      </c>
      <c r="J61" s="65">
        <v>145472.390625</v>
      </c>
      <c r="L61" s="65">
        <f t="shared" si="9"/>
        <v>338048.34668076178</v>
      </c>
    </row>
    <row r="62" spans="1:12" s="65" customFormat="1" x14ac:dyDescent="0.2">
      <c r="A62" s="64" t="s">
        <v>298</v>
      </c>
      <c r="B62" s="65">
        <v>18109.791015625</v>
      </c>
      <c r="D62" s="65">
        <v>42222.026550292969</v>
      </c>
      <c r="E62" s="65">
        <f>'Disaggregate balance'!N82+'Disaggregate balance'!W82</f>
        <v>0</v>
      </c>
      <c r="F62" s="85"/>
      <c r="G62" s="85"/>
      <c r="H62" s="85"/>
      <c r="J62" s="65">
        <v>12466.7998046875</v>
      </c>
      <c r="L62" s="65">
        <f t="shared" si="9"/>
        <v>72798.617370605469</v>
      </c>
    </row>
    <row r="63" spans="1:12" s="65" customFormat="1" x14ac:dyDescent="0.2">
      <c r="A63" s="64" t="s">
        <v>242</v>
      </c>
      <c r="B63" s="110"/>
      <c r="E63" s="65">
        <f>'Disaggregate balance'!N83+'Disaggregate balance'!W83</f>
        <v>0</v>
      </c>
      <c r="F63" s="85"/>
      <c r="G63" s="85"/>
      <c r="H63" s="85"/>
      <c r="L63" s="65">
        <f t="shared" si="9"/>
        <v>0</v>
      </c>
    </row>
    <row r="64" spans="1:12" s="65" customFormat="1" x14ac:dyDescent="0.2">
      <c r="A64" s="78" t="s">
        <v>299</v>
      </c>
      <c r="D64" s="65">
        <f>SUM(D65:D67)</f>
        <v>76553.61</v>
      </c>
      <c r="E64" s="65">
        <f>'Disaggregate balance'!N84+'Disaggregate balance'!W84</f>
        <v>0</v>
      </c>
      <c r="F64" s="85"/>
      <c r="G64" s="85"/>
      <c r="H64" s="85"/>
      <c r="L64" s="65">
        <f t="shared" si="9"/>
        <v>76553.61</v>
      </c>
    </row>
    <row r="65" spans="1:12" s="65" customFormat="1" x14ac:dyDescent="0.2">
      <c r="A65" s="64" t="s">
        <v>300</v>
      </c>
      <c r="D65" s="65">
        <v>8545.7800000000007</v>
      </c>
      <c r="E65" s="65">
        <f>'Disaggregate balance'!N85+'Disaggregate balance'!W85</f>
        <v>0</v>
      </c>
      <c r="F65" s="85"/>
      <c r="G65" s="85"/>
      <c r="H65" s="85"/>
      <c r="L65" s="65">
        <f t="shared" si="9"/>
        <v>8545.7800000000007</v>
      </c>
    </row>
    <row r="66" spans="1:12" s="65" customFormat="1" x14ac:dyDescent="0.2">
      <c r="A66" s="64" t="s">
        <v>301</v>
      </c>
      <c r="D66" s="65">
        <v>26936.62</v>
      </c>
      <c r="E66" s="65">
        <f>'Disaggregate balance'!N86+'Disaggregate balance'!W86</f>
        <v>0</v>
      </c>
      <c r="F66" s="85"/>
      <c r="G66" s="85"/>
      <c r="H66" s="85"/>
      <c r="L66" s="65">
        <f t="shared" si="9"/>
        <v>26936.62</v>
      </c>
    </row>
    <row r="67" spans="1:12" s="65" customFormat="1" x14ac:dyDescent="0.2">
      <c r="A67" s="64" t="s">
        <v>330</v>
      </c>
      <c r="D67" s="65">
        <v>41071.21</v>
      </c>
      <c r="E67" s="65">
        <f>'Disaggregate balance'!N87+'Disaggregate balance'!W87</f>
        <v>0</v>
      </c>
      <c r="F67" s="85"/>
      <c r="G67" s="85"/>
      <c r="H67" s="85"/>
      <c r="L67" s="65">
        <f t="shared" si="9"/>
        <v>41071.21</v>
      </c>
    </row>
    <row r="68" spans="1:12" s="110" customFormat="1" x14ac:dyDescent="0.2">
      <c r="A68" s="64" t="s">
        <v>242</v>
      </c>
      <c r="B68" s="65"/>
      <c r="C68" s="65"/>
      <c r="D68" s="65"/>
      <c r="E68" s="65">
        <f>'Disaggregate balance'!N88+'Disaggregate balance'!W88</f>
        <v>0</v>
      </c>
      <c r="F68" s="65"/>
      <c r="G68" s="65"/>
      <c r="H68" s="65"/>
      <c r="I68" s="65"/>
      <c r="J68" s="65"/>
      <c r="K68" s="65"/>
      <c r="L68" s="65"/>
    </row>
    <row r="69" spans="1:12" s="65" customFormat="1" x14ac:dyDescent="0.2">
      <c r="A69" s="64" t="s">
        <v>242</v>
      </c>
      <c r="F69" s="85"/>
      <c r="G69" s="85"/>
      <c r="H69" s="85"/>
    </row>
    <row r="70" spans="1:12" s="65" customFormat="1" x14ac:dyDescent="0.2">
      <c r="A70" s="78" t="s">
        <v>304</v>
      </c>
      <c r="B70" s="120">
        <f>SUM(B71:B74)</f>
        <v>241028.60693359375</v>
      </c>
      <c r="C70" s="120">
        <f t="shared" ref="C70:L70" si="10">SUM(C71:C74)</f>
        <v>0</v>
      </c>
      <c r="D70" s="120">
        <f t="shared" si="10"/>
        <v>333.92001342773438</v>
      </c>
      <c r="E70" s="65">
        <f>'Disaggregate balance'!N89+'Disaggregate balance'!W89</f>
        <v>877.94203655790943</v>
      </c>
      <c r="F70" s="120">
        <f t="shared" si="10"/>
        <v>12902</v>
      </c>
      <c r="G70" s="120">
        <f t="shared" si="10"/>
        <v>6025.8242028651221</v>
      </c>
      <c r="H70" s="120">
        <f t="shared" si="10"/>
        <v>7.1339994526168731</v>
      </c>
      <c r="I70" s="120">
        <f t="shared" si="10"/>
        <v>289.000008886118</v>
      </c>
      <c r="J70" s="120">
        <f t="shared" si="10"/>
        <v>262116.93930017037</v>
      </c>
      <c r="K70" s="120">
        <f t="shared" si="10"/>
        <v>0</v>
      </c>
      <c r="L70" s="120">
        <f t="shared" si="10"/>
        <v>523581.36649495357</v>
      </c>
    </row>
    <row r="71" spans="1:12" s="65" customFormat="1" x14ac:dyDescent="0.2">
      <c r="A71" s="64" t="s">
        <v>305</v>
      </c>
      <c r="B71" s="120">
        <v>235764.34375</v>
      </c>
      <c r="C71" s="120"/>
      <c r="D71" s="120">
        <v>333.92001342773438</v>
      </c>
      <c r="E71" s="65">
        <f>'Disaggregate balance'!N91+'Disaggregate balance'!W91</f>
        <v>877.94203655790943</v>
      </c>
      <c r="F71" s="120">
        <v>12902</v>
      </c>
      <c r="G71" s="120">
        <v>5993.0952042306653</v>
      </c>
      <c r="H71" s="120">
        <v>7.1339994526168731</v>
      </c>
      <c r="I71" s="120"/>
      <c r="J71" s="85">
        <v>255653.0053338306</v>
      </c>
      <c r="K71" s="120"/>
      <c r="L71" s="120">
        <f>SUM(B71:K71)</f>
        <v>511531.44033749949</v>
      </c>
    </row>
    <row r="72" spans="1:12" s="65" customFormat="1" x14ac:dyDescent="0.2">
      <c r="A72" s="64" t="s">
        <v>306</v>
      </c>
      <c r="B72" s="120">
        <v>5264.26318359375</v>
      </c>
      <c r="C72" s="120"/>
      <c r="D72" s="120"/>
      <c r="E72" s="65">
        <f>'Disaggregate balance'!N92+'Disaggregate balance'!W92</f>
        <v>0</v>
      </c>
      <c r="F72" s="120"/>
      <c r="G72" s="120">
        <v>32.728998634457021</v>
      </c>
      <c r="H72" s="120"/>
      <c r="I72" s="120">
        <f>578.000017772236/2</f>
        <v>289.000008886118</v>
      </c>
      <c r="J72" s="85">
        <v>6463.9339663397641</v>
      </c>
      <c r="K72" s="120"/>
      <c r="L72" s="120">
        <f>SUM(B72:K72)</f>
        <v>12049.926157454089</v>
      </c>
    </row>
    <row r="73" spans="1:12" s="65" customFormat="1" x14ac:dyDescent="0.2">
      <c r="A73" s="64" t="s">
        <v>307</v>
      </c>
      <c r="B73" s="120"/>
      <c r="C73" s="120"/>
      <c r="D73" s="120"/>
      <c r="E73" s="65">
        <f>'Disaggregate balance'!N93+'Disaggregate balance'!W93</f>
        <v>0</v>
      </c>
      <c r="F73" s="120"/>
      <c r="G73" s="120"/>
      <c r="H73" s="120"/>
      <c r="I73" s="120"/>
      <c r="J73" s="85"/>
      <c r="K73" s="85"/>
      <c r="L73" s="120">
        <f>SUM(B73:K73)</f>
        <v>0</v>
      </c>
    </row>
    <row r="74" spans="1:12" s="65" customFormat="1" x14ac:dyDescent="0.2">
      <c r="A74" s="64" t="s">
        <v>308</v>
      </c>
      <c r="B74" s="120"/>
      <c r="C74" s="120"/>
      <c r="D74" s="120"/>
      <c r="E74" s="65">
        <f>'Disaggregate balance'!N94+'Disaggregate balance'!W94</f>
        <v>0</v>
      </c>
      <c r="F74" s="120"/>
      <c r="G74" s="120"/>
      <c r="H74" s="120"/>
      <c r="I74" s="120"/>
      <c r="J74" s="85"/>
      <c r="K74" s="120"/>
      <c r="L74" s="120">
        <f>SUM(B74:K74)</f>
        <v>0</v>
      </c>
    </row>
    <row r="75" spans="1:12" s="65" customFormat="1" x14ac:dyDescent="0.2">
      <c r="A75" s="64" t="s">
        <v>242</v>
      </c>
      <c r="B75" s="110"/>
      <c r="E75" s="65">
        <f>'Disaggregate balance'!N95+'Disaggregate balance'!W95</f>
        <v>0</v>
      </c>
    </row>
    <row r="76" spans="1:12" s="65" customFormat="1" x14ac:dyDescent="0.2">
      <c r="A76" s="78" t="s">
        <v>309</v>
      </c>
      <c r="E76" s="65">
        <f>'Disaggregate balance'!N96+'Disaggregate balance'!W96</f>
        <v>0</v>
      </c>
      <c r="K76" s="85"/>
    </row>
    <row r="77" spans="1:12" s="65" customFormat="1" x14ac:dyDescent="0.2">
      <c r="A77" s="64" t="s">
        <v>310</v>
      </c>
      <c r="E77" s="65">
        <f>'Disaggregate balance'!N97+'Disaggregate balance'!W97</f>
        <v>0</v>
      </c>
      <c r="K77" s="85"/>
    </row>
    <row r="78" spans="1:12" s="65" customFormat="1" x14ac:dyDescent="0.2">
      <c r="A78" s="64" t="s">
        <v>311</v>
      </c>
      <c r="E78" s="65">
        <f>'Disaggregate balance'!N98+'Disaggregate balance'!W98</f>
        <v>0</v>
      </c>
      <c r="K78" s="85"/>
    </row>
    <row r="79" spans="1:12" s="65" customFormat="1" x14ac:dyDescent="0.2">
      <c r="A79" s="64" t="s">
        <v>312</v>
      </c>
      <c r="E79" s="65">
        <f>'Disaggregate balance'!N99+'Disaggregate balance'!W99</f>
        <v>0</v>
      </c>
      <c r="K79" s="85"/>
    </row>
    <row r="80" spans="1:12" s="65" customFormat="1" x14ac:dyDescent="0.2">
      <c r="A80" s="64" t="s">
        <v>313</v>
      </c>
      <c r="B80" s="65">
        <f>SUM(B76:B79)</f>
        <v>0</v>
      </c>
      <c r="C80" s="65">
        <f t="shared" ref="C80:L80" si="11">SUM(C76:C79)</f>
        <v>0</v>
      </c>
      <c r="D80" s="65">
        <f t="shared" si="11"/>
        <v>0</v>
      </c>
      <c r="E80" s="65">
        <f>'Disaggregate balance'!N100+'Disaggregate balance'!W100</f>
        <v>0</v>
      </c>
      <c r="F80" s="65">
        <f t="shared" si="11"/>
        <v>0</v>
      </c>
      <c r="G80" s="65">
        <f t="shared" si="11"/>
        <v>0</v>
      </c>
      <c r="H80" s="65">
        <f t="shared" si="11"/>
        <v>0</v>
      </c>
      <c r="I80" s="65">
        <f t="shared" si="11"/>
        <v>0</v>
      </c>
      <c r="J80" s="65">
        <f t="shared" si="11"/>
        <v>0</v>
      </c>
      <c r="K80" s="65">
        <f t="shared" si="11"/>
        <v>0</v>
      </c>
      <c r="L80" s="65">
        <f t="shared" si="11"/>
        <v>0</v>
      </c>
    </row>
    <row r="81" spans="1:1" s="65" customFormat="1" x14ac:dyDescent="0.2">
      <c r="A81" s="90"/>
    </row>
    <row r="82" spans="1:1" s="65" customFormat="1" x14ac:dyDescent="0.2">
      <c r="A82" s="90"/>
    </row>
    <row r="83" spans="1:1" s="65" customFormat="1" x14ac:dyDescent="0.2">
      <c r="A83" s="90"/>
    </row>
    <row r="84" spans="1:1" s="65" customFormat="1" x14ac:dyDescent="0.2">
      <c r="A84" s="90"/>
    </row>
    <row r="85" spans="1:1" s="65" customFormat="1" x14ac:dyDescent="0.2">
      <c r="A85" s="90"/>
    </row>
    <row r="86" spans="1:1" s="65" customFormat="1" hidden="1" x14ac:dyDescent="0.2">
      <c r="A86" s="90"/>
    </row>
    <row r="87" spans="1:1" s="65" customFormat="1" hidden="1" x14ac:dyDescent="0.2">
      <c r="A87" s="90"/>
    </row>
    <row r="88" spans="1:1" s="65" customFormat="1" hidden="1" x14ac:dyDescent="0.2">
      <c r="A88" s="90"/>
    </row>
    <row r="89" spans="1:1" s="65" customFormat="1" hidden="1" x14ac:dyDescent="0.2">
      <c r="A89" s="90"/>
    </row>
    <row r="90" spans="1:1" s="65" customFormat="1" hidden="1" x14ac:dyDescent="0.2">
      <c r="A90" s="90"/>
    </row>
    <row r="91" spans="1:1" s="65" customFormat="1" hidden="1" x14ac:dyDescent="0.2">
      <c r="A91" s="90"/>
    </row>
    <row r="92" spans="1:1" s="65" customFormat="1" hidden="1" x14ac:dyDescent="0.2">
      <c r="A92" s="90"/>
    </row>
    <row r="93" spans="1:1" s="65" customFormat="1" hidden="1" x14ac:dyDescent="0.2">
      <c r="A93" s="90"/>
    </row>
    <row r="94" spans="1:1" s="65" customFormat="1" hidden="1" x14ac:dyDescent="0.2">
      <c r="A94" s="90"/>
    </row>
    <row r="95" spans="1:1" s="65" customFormat="1" hidden="1" x14ac:dyDescent="0.2">
      <c r="A95" s="90"/>
    </row>
    <row r="96" spans="1:1" s="65" customFormat="1" hidden="1" x14ac:dyDescent="0.2">
      <c r="A96" s="90"/>
    </row>
    <row r="97" spans="1:1" s="65" customFormat="1" hidden="1" x14ac:dyDescent="0.2">
      <c r="A97" s="90"/>
    </row>
    <row r="98" spans="1:1" s="65" customFormat="1" hidden="1" x14ac:dyDescent="0.2">
      <c r="A98" s="90"/>
    </row>
    <row r="99" spans="1:1" s="65" customFormat="1" hidden="1" x14ac:dyDescent="0.2">
      <c r="A99" s="90"/>
    </row>
    <row r="100" spans="1:1" s="65" customFormat="1" hidden="1" x14ac:dyDescent="0.2">
      <c r="A100" s="90"/>
    </row>
    <row r="101" spans="1:1" s="65" customFormat="1" hidden="1" x14ac:dyDescent="0.2">
      <c r="A101" s="90"/>
    </row>
    <row r="102" spans="1:1" s="65" customFormat="1" hidden="1" x14ac:dyDescent="0.2">
      <c r="A102" s="90"/>
    </row>
    <row r="103" spans="1:1" s="65" customFormat="1" hidden="1" x14ac:dyDescent="0.2">
      <c r="A103" s="90"/>
    </row>
    <row r="104" spans="1:1" s="65" customFormat="1" hidden="1" x14ac:dyDescent="0.2">
      <c r="A104" s="90"/>
    </row>
    <row r="105" spans="1:1" s="65" customFormat="1" hidden="1" x14ac:dyDescent="0.2">
      <c r="A105" s="90"/>
    </row>
    <row r="106" spans="1:1" s="110" customFormat="1" hidden="1" x14ac:dyDescent="0.2">
      <c r="A106" s="90"/>
    </row>
    <row r="107" spans="1:1" s="110" customFormat="1" hidden="1" x14ac:dyDescent="0.2">
      <c r="A107" s="90"/>
    </row>
    <row r="108" spans="1:1" s="110" customFormat="1" hidden="1" x14ac:dyDescent="0.2">
      <c r="A108" s="90"/>
    </row>
    <row r="109" spans="1:1" s="110" customFormat="1" hidden="1" x14ac:dyDescent="0.2">
      <c r="A109" s="90"/>
    </row>
    <row r="110" spans="1:1" s="110" customFormat="1" hidden="1" x14ac:dyDescent="0.2">
      <c r="A110" s="90"/>
    </row>
    <row r="111" spans="1:1" s="110" customFormat="1" hidden="1" x14ac:dyDescent="0.2">
      <c r="A111" s="90"/>
    </row>
    <row r="112" spans="1:1" s="110" customFormat="1" hidden="1" x14ac:dyDescent="0.2">
      <c r="A112" s="90"/>
    </row>
    <row r="113" spans="1:1" s="110" customFormat="1" hidden="1" x14ac:dyDescent="0.2">
      <c r="A113" s="90"/>
    </row>
    <row r="114" spans="1:1" s="110" customFormat="1" hidden="1" x14ac:dyDescent="0.2">
      <c r="A114" s="90"/>
    </row>
    <row r="115" spans="1:1" s="110" customFormat="1" hidden="1" x14ac:dyDescent="0.2">
      <c r="A115" s="90"/>
    </row>
    <row r="116" spans="1:1" s="110" customFormat="1" hidden="1" x14ac:dyDescent="0.2">
      <c r="A116" s="90"/>
    </row>
    <row r="117" spans="1:1" s="110" customFormat="1" hidden="1" x14ac:dyDescent="0.2">
      <c r="A117" s="90"/>
    </row>
    <row r="118" spans="1:1" s="110" customFormat="1" hidden="1" x14ac:dyDescent="0.2">
      <c r="A118" s="90"/>
    </row>
    <row r="119" spans="1:1" s="110" customFormat="1" hidden="1" x14ac:dyDescent="0.2">
      <c r="A119" s="90"/>
    </row>
    <row r="120" spans="1:1" s="110" customFormat="1" hidden="1" x14ac:dyDescent="0.2">
      <c r="A120" s="90"/>
    </row>
    <row r="121" spans="1:1" s="110" customFormat="1" hidden="1" x14ac:dyDescent="0.2">
      <c r="A121" s="90"/>
    </row>
    <row r="122" spans="1:1" s="110" customFormat="1" hidden="1" x14ac:dyDescent="0.2">
      <c r="A122" s="90"/>
    </row>
    <row r="123" spans="1:1" s="110" customFormat="1" hidden="1" x14ac:dyDescent="0.2">
      <c r="A123" s="90"/>
    </row>
    <row r="124" spans="1:1" s="110" customFormat="1" hidden="1" x14ac:dyDescent="0.2">
      <c r="A124" s="90"/>
    </row>
    <row r="125" spans="1:1" s="110" customFormat="1" hidden="1" x14ac:dyDescent="0.2">
      <c r="A125" s="90"/>
    </row>
    <row r="126" spans="1:1" s="110" customFormat="1" hidden="1" x14ac:dyDescent="0.2">
      <c r="A126" s="90"/>
    </row>
    <row r="127" spans="1:1" s="110" customFormat="1" hidden="1" x14ac:dyDescent="0.2">
      <c r="A127" s="90"/>
    </row>
    <row r="128" spans="1:1" s="110" customFormat="1" hidden="1" x14ac:dyDescent="0.2">
      <c r="A128" s="90"/>
    </row>
    <row r="129" spans="1:1" s="110" customFormat="1" hidden="1" x14ac:dyDescent="0.2">
      <c r="A129" s="90"/>
    </row>
    <row r="130" spans="1:1" s="110" customFormat="1" hidden="1" x14ac:dyDescent="0.2">
      <c r="A130" s="90"/>
    </row>
    <row r="131" spans="1:1" s="110" customFormat="1" hidden="1" x14ac:dyDescent="0.2">
      <c r="A131" s="90"/>
    </row>
    <row r="132" spans="1:1" s="110" customFormat="1" hidden="1" x14ac:dyDescent="0.2">
      <c r="A132" s="90"/>
    </row>
    <row r="133" spans="1:1" s="110" customFormat="1" hidden="1" x14ac:dyDescent="0.2">
      <c r="A133" s="90"/>
    </row>
    <row r="134" spans="1:1" s="110" customFormat="1" hidden="1" x14ac:dyDescent="0.2">
      <c r="A134" s="90"/>
    </row>
    <row r="135" spans="1:1" s="110" customFormat="1" hidden="1" x14ac:dyDescent="0.2">
      <c r="A135" s="90"/>
    </row>
    <row r="136" spans="1:1" s="110" customFormat="1" hidden="1" x14ac:dyDescent="0.2">
      <c r="A136" s="90"/>
    </row>
    <row r="137" spans="1:1" s="110" customFormat="1" hidden="1" x14ac:dyDescent="0.2">
      <c r="A137" s="90"/>
    </row>
    <row r="138" spans="1:1" s="110" customFormat="1" hidden="1" x14ac:dyDescent="0.2">
      <c r="A138" s="90"/>
    </row>
    <row r="139" spans="1:1" s="110" customFormat="1" hidden="1" x14ac:dyDescent="0.2">
      <c r="A139" s="90"/>
    </row>
    <row r="140" spans="1:1" s="110" customFormat="1" hidden="1" x14ac:dyDescent="0.2">
      <c r="A140" s="90"/>
    </row>
    <row r="141" spans="1:1" s="110" customFormat="1" hidden="1" x14ac:dyDescent="0.2">
      <c r="A141" s="90"/>
    </row>
    <row r="142" spans="1:1" s="110" customFormat="1" hidden="1" x14ac:dyDescent="0.2">
      <c r="A142" s="90"/>
    </row>
    <row r="143" spans="1:1" s="110" customFormat="1" hidden="1" x14ac:dyDescent="0.2">
      <c r="A143" s="90"/>
    </row>
    <row r="144" spans="1:1" s="110" customFormat="1" hidden="1" x14ac:dyDescent="0.2">
      <c r="A144" s="90"/>
    </row>
    <row r="145" spans="1:1" s="110" customFormat="1" hidden="1" x14ac:dyDescent="0.2">
      <c r="A145" s="90"/>
    </row>
    <row r="146" spans="1:1" s="110" customFormat="1" hidden="1" x14ac:dyDescent="0.2">
      <c r="A146" s="90"/>
    </row>
    <row r="147" spans="1:1" s="110" customFormat="1" hidden="1" x14ac:dyDescent="0.2">
      <c r="A147" s="90"/>
    </row>
    <row r="148" spans="1:1" s="110" customFormat="1" hidden="1" x14ac:dyDescent="0.2">
      <c r="A148" s="90"/>
    </row>
    <row r="149" spans="1:1" s="110" customFormat="1" hidden="1" x14ac:dyDescent="0.2">
      <c r="A149" s="90"/>
    </row>
    <row r="150" spans="1:1" s="110" customFormat="1" hidden="1" x14ac:dyDescent="0.2">
      <c r="A150" s="90"/>
    </row>
    <row r="151" spans="1:1" s="110" customFormat="1" hidden="1" x14ac:dyDescent="0.2">
      <c r="A151" s="90"/>
    </row>
    <row r="152" spans="1:1" s="110" customFormat="1" hidden="1" x14ac:dyDescent="0.2">
      <c r="A152" s="90"/>
    </row>
    <row r="153" spans="1:1" s="110" customFormat="1" hidden="1" x14ac:dyDescent="0.2">
      <c r="A153" s="90"/>
    </row>
    <row r="154" spans="1:1" s="110" customFormat="1" hidden="1" x14ac:dyDescent="0.2">
      <c r="A154" s="90"/>
    </row>
    <row r="155" spans="1:1" s="110" customFormat="1" hidden="1" x14ac:dyDescent="0.2">
      <c r="A155" s="90"/>
    </row>
    <row r="156" spans="1:1" s="110" customFormat="1" hidden="1" x14ac:dyDescent="0.2">
      <c r="A156" s="90"/>
    </row>
    <row r="157" spans="1:1" s="110" customFormat="1" hidden="1" x14ac:dyDescent="0.2">
      <c r="A157" s="90"/>
    </row>
    <row r="158" spans="1:1" s="110" customFormat="1" hidden="1" x14ac:dyDescent="0.2">
      <c r="A158" s="90"/>
    </row>
    <row r="159" spans="1:1" s="110" customFormat="1" hidden="1" x14ac:dyDescent="0.2">
      <c r="A159" s="90"/>
    </row>
    <row r="160" spans="1:1" s="110" customFormat="1" hidden="1" x14ac:dyDescent="0.2">
      <c r="A160" s="90"/>
    </row>
    <row r="161" spans="1:1" s="110" customFormat="1" hidden="1" x14ac:dyDescent="0.2">
      <c r="A161" s="90"/>
    </row>
    <row r="162" spans="1:1" s="110" customFormat="1" hidden="1" x14ac:dyDescent="0.2">
      <c r="A162" s="90"/>
    </row>
    <row r="163" spans="1:1" s="110" customFormat="1" hidden="1" x14ac:dyDescent="0.2">
      <c r="A163" s="90"/>
    </row>
    <row r="164" spans="1:1" s="110" customFormat="1" hidden="1" x14ac:dyDescent="0.2">
      <c r="A164" s="90"/>
    </row>
    <row r="165" spans="1:1" s="110" customFormat="1" hidden="1" x14ac:dyDescent="0.2">
      <c r="A165" s="90"/>
    </row>
    <row r="166" spans="1:1" s="110" customFormat="1" hidden="1" x14ac:dyDescent="0.2">
      <c r="A166" s="90"/>
    </row>
    <row r="167" spans="1:1" s="110" customFormat="1" hidden="1" x14ac:dyDescent="0.2">
      <c r="A167" s="90"/>
    </row>
    <row r="168" spans="1:1" s="110" customFormat="1" hidden="1" x14ac:dyDescent="0.2">
      <c r="A168" s="90"/>
    </row>
    <row r="169" spans="1:1" s="110" customFormat="1" hidden="1" x14ac:dyDescent="0.2">
      <c r="A169" s="90"/>
    </row>
    <row r="170" spans="1:1" s="110" customFormat="1" hidden="1" x14ac:dyDescent="0.2">
      <c r="A170" s="90"/>
    </row>
    <row r="171" spans="1:1" s="110" customFormat="1" hidden="1" x14ac:dyDescent="0.2">
      <c r="A171" s="90"/>
    </row>
    <row r="172" spans="1:1" s="110" customFormat="1" hidden="1" x14ac:dyDescent="0.2">
      <c r="A172" s="90"/>
    </row>
    <row r="173" spans="1:1" s="110" customFormat="1" hidden="1" x14ac:dyDescent="0.2">
      <c r="A173" s="90"/>
    </row>
    <row r="174" spans="1:1" s="110" customFormat="1" hidden="1" x14ac:dyDescent="0.2">
      <c r="A174" s="90"/>
    </row>
    <row r="175" spans="1:1" s="110" customFormat="1" hidden="1" x14ac:dyDescent="0.2">
      <c r="A175" s="90"/>
    </row>
    <row r="176" spans="1:1" s="110" customFormat="1" hidden="1" x14ac:dyDescent="0.2">
      <c r="A176" s="90"/>
    </row>
    <row r="177" spans="1:1" s="110" customFormat="1" hidden="1" x14ac:dyDescent="0.2">
      <c r="A177" s="90"/>
    </row>
    <row r="178" spans="1:1" s="110" customFormat="1" hidden="1" x14ac:dyDescent="0.2">
      <c r="A178" s="90"/>
    </row>
    <row r="179" spans="1:1" s="110" customFormat="1" hidden="1" x14ac:dyDescent="0.2">
      <c r="A179" s="90"/>
    </row>
    <row r="180" spans="1:1" s="110" customFormat="1" hidden="1" x14ac:dyDescent="0.2">
      <c r="A180" s="90"/>
    </row>
    <row r="181" spans="1:1" s="110" customFormat="1" hidden="1" x14ac:dyDescent="0.2">
      <c r="A181" s="90"/>
    </row>
    <row r="182" spans="1:1" s="110" customFormat="1" hidden="1" x14ac:dyDescent="0.2">
      <c r="A182" s="90"/>
    </row>
    <row r="183" spans="1:1" s="110" customFormat="1" hidden="1" x14ac:dyDescent="0.2">
      <c r="A183" s="90"/>
    </row>
    <row r="184" spans="1:1" s="110" customFormat="1" hidden="1" x14ac:dyDescent="0.2">
      <c r="A184" s="90"/>
    </row>
    <row r="185" spans="1:1" s="110" customFormat="1" hidden="1" x14ac:dyDescent="0.2">
      <c r="A185" s="90"/>
    </row>
    <row r="186" spans="1:1" s="110" customFormat="1" hidden="1" x14ac:dyDescent="0.2">
      <c r="A186" s="90"/>
    </row>
    <row r="187" spans="1:1" s="110" customFormat="1" hidden="1" x14ac:dyDescent="0.2">
      <c r="A187" s="90"/>
    </row>
    <row r="188" spans="1:1" s="110" customFormat="1" hidden="1" x14ac:dyDescent="0.2">
      <c r="A188" s="90"/>
    </row>
    <row r="189" spans="1:1" s="110" customFormat="1" hidden="1" x14ac:dyDescent="0.2">
      <c r="A189" s="90"/>
    </row>
    <row r="190" spans="1:1" s="110" customFormat="1" hidden="1" x14ac:dyDescent="0.2">
      <c r="A190" s="90"/>
    </row>
    <row r="191" spans="1:1" s="110" customFormat="1" hidden="1" x14ac:dyDescent="0.2">
      <c r="A191" s="90"/>
    </row>
    <row r="192" spans="1:1" s="110" customFormat="1" hidden="1" x14ac:dyDescent="0.2">
      <c r="A192" s="90"/>
    </row>
    <row r="193" spans="1:1" s="110" customFormat="1" hidden="1" x14ac:dyDescent="0.2">
      <c r="A193" s="90"/>
    </row>
    <row r="194" spans="1:1" s="110" customFormat="1" hidden="1" x14ac:dyDescent="0.2">
      <c r="A194" s="90"/>
    </row>
    <row r="195" spans="1:1" s="110" customFormat="1" hidden="1" x14ac:dyDescent="0.2">
      <c r="A195" s="90"/>
    </row>
    <row r="196" spans="1:1" s="110" customFormat="1" hidden="1" x14ac:dyDescent="0.2">
      <c r="A196" s="90"/>
    </row>
    <row r="197" spans="1:1" s="110" customFormat="1" hidden="1" x14ac:dyDescent="0.2">
      <c r="A197" s="90"/>
    </row>
    <row r="198" spans="1:1" s="110" customFormat="1" hidden="1" x14ac:dyDescent="0.2">
      <c r="A198" s="90"/>
    </row>
    <row r="199" spans="1:1" s="110" customFormat="1" hidden="1" x14ac:dyDescent="0.2">
      <c r="A199" s="90"/>
    </row>
    <row r="200" spans="1:1" s="110" customFormat="1" hidden="1" x14ac:dyDescent="0.2">
      <c r="A200" s="90"/>
    </row>
    <row r="201" spans="1:1" s="110" customFormat="1" hidden="1" x14ac:dyDescent="0.2">
      <c r="A201" s="90"/>
    </row>
    <row r="202" spans="1:1" s="110" customFormat="1" hidden="1" x14ac:dyDescent="0.2">
      <c r="A202" s="90"/>
    </row>
    <row r="203" spans="1:1" s="110" customFormat="1" hidden="1" x14ac:dyDescent="0.2">
      <c r="A203" s="90"/>
    </row>
    <row r="204" spans="1:1" s="110" customFormat="1" hidden="1" x14ac:dyDescent="0.2">
      <c r="A204" s="90"/>
    </row>
    <row r="205" spans="1:1" s="110" customFormat="1" hidden="1" x14ac:dyDescent="0.2">
      <c r="A205" s="90"/>
    </row>
    <row r="206" spans="1:1" s="110" customFormat="1" hidden="1" x14ac:dyDescent="0.2">
      <c r="A206" s="90"/>
    </row>
    <row r="207" spans="1:1" s="110" customFormat="1" hidden="1" x14ac:dyDescent="0.2">
      <c r="A207" s="90"/>
    </row>
    <row r="208" spans="1:1" s="110" customFormat="1" hidden="1" x14ac:dyDescent="0.2">
      <c r="A208" s="90"/>
    </row>
    <row r="209" spans="1:1" s="110" customFormat="1" hidden="1" x14ac:dyDescent="0.2">
      <c r="A209" s="90"/>
    </row>
    <row r="210" spans="1:1" s="110" customFormat="1" hidden="1" x14ac:dyDescent="0.2">
      <c r="A210" s="90"/>
    </row>
    <row r="211" spans="1:1" s="110" customFormat="1" hidden="1" x14ac:dyDescent="0.2">
      <c r="A211" s="90"/>
    </row>
    <row r="212" spans="1:1" s="110" customFormat="1" hidden="1" x14ac:dyDescent="0.2">
      <c r="A212" s="90"/>
    </row>
    <row r="213" spans="1:1" s="110" customFormat="1" hidden="1" x14ac:dyDescent="0.2">
      <c r="A213" s="90"/>
    </row>
    <row r="214" spans="1:1" s="110" customFormat="1" hidden="1" x14ac:dyDescent="0.2">
      <c r="A214" s="90"/>
    </row>
    <row r="215" spans="1:1" s="110" customFormat="1" hidden="1" x14ac:dyDescent="0.2">
      <c r="A215" s="90"/>
    </row>
    <row r="216" spans="1:1" s="110" customFormat="1" hidden="1" x14ac:dyDescent="0.2">
      <c r="A216" s="90"/>
    </row>
    <row r="217" spans="1:1" s="110" customFormat="1" hidden="1" x14ac:dyDescent="0.2">
      <c r="A217" s="90"/>
    </row>
    <row r="218" spans="1:1" s="110" customFormat="1" hidden="1" x14ac:dyDescent="0.2">
      <c r="A218" s="90"/>
    </row>
    <row r="219" spans="1:1" s="110" customFormat="1" hidden="1" x14ac:dyDescent="0.2">
      <c r="A219" s="90"/>
    </row>
    <row r="220" spans="1:1" s="110" customFormat="1" hidden="1" x14ac:dyDescent="0.2">
      <c r="A220" s="90"/>
    </row>
    <row r="221" spans="1:1" s="110" customFormat="1" hidden="1" x14ac:dyDescent="0.2">
      <c r="A221" s="90"/>
    </row>
    <row r="222" spans="1:1" s="110" customFormat="1" hidden="1" x14ac:dyDescent="0.2">
      <c r="A222" s="90"/>
    </row>
    <row r="223" spans="1:1" s="110" customFormat="1" hidden="1" x14ac:dyDescent="0.2">
      <c r="A223" s="90"/>
    </row>
    <row r="224" spans="1:1" s="110" customFormat="1" hidden="1" x14ac:dyDescent="0.2">
      <c r="A224" s="90"/>
    </row>
    <row r="225" spans="1:1" s="110" customFormat="1" hidden="1" x14ac:dyDescent="0.2">
      <c r="A225" s="90"/>
    </row>
    <row r="226" spans="1:1" s="110" customFormat="1" hidden="1" x14ac:dyDescent="0.2">
      <c r="A226" s="90"/>
    </row>
    <row r="227" spans="1:1" s="110" customFormat="1" hidden="1" x14ac:dyDescent="0.2">
      <c r="A227" s="90"/>
    </row>
    <row r="228" spans="1:1" s="110" customFormat="1" hidden="1" x14ac:dyDescent="0.2">
      <c r="A228" s="90"/>
    </row>
    <row r="229" spans="1:1" s="110" customFormat="1" hidden="1" x14ac:dyDescent="0.2">
      <c r="A229" s="90"/>
    </row>
    <row r="230" spans="1:1" s="110" customFormat="1" hidden="1" x14ac:dyDescent="0.2">
      <c r="A230" s="90"/>
    </row>
    <row r="231" spans="1:1" s="110" customFormat="1" hidden="1" x14ac:dyDescent="0.2">
      <c r="A231" s="90"/>
    </row>
    <row r="232" spans="1:1" s="110" customFormat="1" hidden="1" x14ac:dyDescent="0.2">
      <c r="A232" s="90"/>
    </row>
    <row r="233" spans="1:1" s="110" customFormat="1" hidden="1" x14ac:dyDescent="0.2">
      <c r="A233" s="90"/>
    </row>
    <row r="234" spans="1:1" s="110" customFormat="1" hidden="1" x14ac:dyDescent="0.2">
      <c r="A234" s="90"/>
    </row>
    <row r="235" spans="1:1" s="110" customFormat="1" hidden="1" x14ac:dyDescent="0.2">
      <c r="A235" s="90"/>
    </row>
    <row r="236" spans="1:1" s="110" customFormat="1" hidden="1" x14ac:dyDescent="0.2">
      <c r="A236" s="90"/>
    </row>
    <row r="237" spans="1:1" s="110" customFormat="1" hidden="1" x14ac:dyDescent="0.2">
      <c r="A237" s="90"/>
    </row>
    <row r="238" spans="1:1" s="110" customFormat="1" hidden="1" x14ac:dyDescent="0.2">
      <c r="A238" s="90"/>
    </row>
    <row r="239" spans="1:1" s="110" customFormat="1" hidden="1" x14ac:dyDescent="0.2">
      <c r="A239" s="90"/>
    </row>
    <row r="240" spans="1:1" s="110" customFormat="1" hidden="1" x14ac:dyDescent="0.2">
      <c r="A240" s="90"/>
    </row>
    <row r="241" spans="1:1" s="110" customFormat="1" hidden="1" x14ac:dyDescent="0.2">
      <c r="A241" s="90"/>
    </row>
    <row r="242" spans="1:1" s="110" customFormat="1" hidden="1" x14ac:dyDescent="0.2">
      <c r="A242" s="90"/>
    </row>
    <row r="243" spans="1:1" s="110" customFormat="1" hidden="1" x14ac:dyDescent="0.2">
      <c r="A243" s="90"/>
    </row>
    <row r="244" spans="1:1" s="110" customFormat="1" hidden="1" x14ac:dyDescent="0.2">
      <c r="A244" s="90"/>
    </row>
    <row r="245" spans="1:1" s="110" customFormat="1" hidden="1" x14ac:dyDescent="0.2">
      <c r="A245" s="90"/>
    </row>
    <row r="246" spans="1:1" s="110" customFormat="1" hidden="1" x14ac:dyDescent="0.2">
      <c r="A246" s="90"/>
    </row>
    <row r="247" spans="1:1" s="110" customFormat="1" hidden="1" x14ac:dyDescent="0.2">
      <c r="A247" s="90"/>
    </row>
    <row r="248" spans="1:1" s="110" customFormat="1" hidden="1" x14ac:dyDescent="0.2">
      <c r="A248" s="90"/>
    </row>
    <row r="249" spans="1:1" s="110" customFormat="1" hidden="1" x14ac:dyDescent="0.2">
      <c r="A249" s="90"/>
    </row>
    <row r="250" spans="1:1" s="110" customFormat="1" hidden="1" x14ac:dyDescent="0.2">
      <c r="A250" s="90"/>
    </row>
    <row r="251" spans="1:1" s="110" customFormat="1" hidden="1" x14ac:dyDescent="0.2">
      <c r="A251" s="90"/>
    </row>
    <row r="252" spans="1:1" s="110" customFormat="1" hidden="1" x14ac:dyDescent="0.2">
      <c r="A252" s="90"/>
    </row>
    <row r="253" spans="1:1" s="110" customFormat="1" hidden="1" x14ac:dyDescent="0.2">
      <c r="A253" s="90"/>
    </row>
    <row r="254" spans="1:1" s="110" customFormat="1" hidden="1" x14ac:dyDescent="0.2">
      <c r="A254" s="90"/>
    </row>
    <row r="255" spans="1:1" s="110" customFormat="1" hidden="1" x14ac:dyDescent="0.2">
      <c r="A255" s="90"/>
    </row>
    <row r="256" spans="1:1" s="110" customFormat="1" hidden="1" x14ac:dyDescent="0.2">
      <c r="A256" s="90"/>
    </row>
    <row r="257" spans="1:1" s="110" customFormat="1" hidden="1" x14ac:dyDescent="0.2">
      <c r="A257" s="90"/>
    </row>
    <row r="258" spans="1:1" s="110" customFormat="1" hidden="1" x14ac:dyDescent="0.2">
      <c r="A258" s="90"/>
    </row>
    <row r="259" spans="1:1" s="110" customFormat="1" hidden="1" x14ac:dyDescent="0.2">
      <c r="A259" s="90"/>
    </row>
    <row r="260" spans="1:1" s="110" customFormat="1" hidden="1" x14ac:dyDescent="0.2">
      <c r="A260" s="90"/>
    </row>
    <row r="261" spans="1:1" s="110" customFormat="1" hidden="1" x14ac:dyDescent="0.2">
      <c r="A261" s="90"/>
    </row>
    <row r="262" spans="1:1" s="110" customFormat="1" hidden="1" x14ac:dyDescent="0.2">
      <c r="A262" s="90"/>
    </row>
    <row r="263" spans="1:1" s="110" customFormat="1" hidden="1" x14ac:dyDescent="0.2">
      <c r="A263" s="90"/>
    </row>
    <row r="264" spans="1:1" s="110" customFormat="1" hidden="1" x14ac:dyDescent="0.2">
      <c r="A264" s="90"/>
    </row>
    <row r="265" spans="1:1" s="110" customFormat="1" hidden="1" x14ac:dyDescent="0.2">
      <c r="A265" s="90"/>
    </row>
    <row r="266" spans="1:1" s="110" customFormat="1" hidden="1" x14ac:dyDescent="0.2">
      <c r="A266" s="90"/>
    </row>
    <row r="267" spans="1:1" s="110" customFormat="1" hidden="1" x14ac:dyDescent="0.2">
      <c r="A267" s="90"/>
    </row>
    <row r="268" spans="1:1" s="110" customFormat="1" hidden="1" x14ac:dyDescent="0.2">
      <c r="A268" s="90"/>
    </row>
    <row r="269" spans="1:1" s="110" customFormat="1" hidden="1" x14ac:dyDescent="0.2">
      <c r="A269" s="90"/>
    </row>
    <row r="270" spans="1:1" s="110" customFormat="1" hidden="1" x14ac:dyDescent="0.2">
      <c r="A270" s="90"/>
    </row>
    <row r="271" spans="1:1" s="110" customFormat="1" hidden="1" x14ac:dyDescent="0.2">
      <c r="A271" s="90"/>
    </row>
    <row r="272" spans="1:1" s="110" customFormat="1" hidden="1" x14ac:dyDescent="0.2">
      <c r="A272" s="90"/>
    </row>
    <row r="273" spans="1:1" s="110" customFormat="1" hidden="1" x14ac:dyDescent="0.2">
      <c r="A273" s="90"/>
    </row>
    <row r="274" spans="1:1" s="110" customFormat="1" hidden="1" x14ac:dyDescent="0.2">
      <c r="A274" s="90"/>
    </row>
    <row r="275" spans="1:1" s="110" customFormat="1" hidden="1" x14ac:dyDescent="0.2">
      <c r="A275" s="90"/>
    </row>
    <row r="276" spans="1:1" s="110" customFormat="1" hidden="1" x14ac:dyDescent="0.2">
      <c r="A276" s="90"/>
    </row>
    <row r="277" spans="1:1" s="110" customFormat="1" hidden="1" x14ac:dyDescent="0.2">
      <c r="A277" s="90"/>
    </row>
    <row r="278" spans="1:1" s="110" customFormat="1" hidden="1" x14ac:dyDescent="0.2">
      <c r="A278" s="90"/>
    </row>
    <row r="279" spans="1:1" s="110" customFormat="1" hidden="1" x14ac:dyDescent="0.2">
      <c r="A279" s="90"/>
    </row>
    <row r="280" spans="1:1" s="110" customFormat="1" hidden="1" x14ac:dyDescent="0.2">
      <c r="A280" s="90"/>
    </row>
    <row r="281" spans="1:1" s="110" customFormat="1" hidden="1" x14ac:dyDescent="0.2">
      <c r="A281" s="90"/>
    </row>
    <row r="282" spans="1:1" s="110" customFormat="1" hidden="1" x14ac:dyDescent="0.2">
      <c r="A282" s="90"/>
    </row>
    <row r="283" spans="1:1" s="110" customFormat="1" hidden="1" x14ac:dyDescent="0.2">
      <c r="A283" s="90"/>
    </row>
    <row r="284" spans="1:1" s="110" customFormat="1" hidden="1" x14ac:dyDescent="0.2">
      <c r="A284" s="90"/>
    </row>
    <row r="285" spans="1:1" s="110" customFormat="1" hidden="1" x14ac:dyDescent="0.2">
      <c r="A285" s="90"/>
    </row>
    <row r="286" spans="1:1" s="110" customFormat="1" hidden="1" x14ac:dyDescent="0.2">
      <c r="A286" s="90"/>
    </row>
    <row r="287" spans="1:1" s="110" customFormat="1" hidden="1" x14ac:dyDescent="0.2">
      <c r="A287" s="90"/>
    </row>
    <row r="288" spans="1:1" s="110" customFormat="1" hidden="1" x14ac:dyDescent="0.2">
      <c r="A288" s="90"/>
    </row>
    <row r="289" spans="1:1" s="110" customFormat="1" hidden="1" x14ac:dyDescent="0.2">
      <c r="A289" s="90"/>
    </row>
    <row r="290" spans="1:1" s="110" customFormat="1" hidden="1" x14ac:dyDescent="0.2">
      <c r="A290" s="90"/>
    </row>
    <row r="291" spans="1:1" s="110" customFormat="1" hidden="1" x14ac:dyDescent="0.2">
      <c r="A291" s="90"/>
    </row>
    <row r="292" spans="1:1" s="110" customFormat="1" hidden="1" x14ac:dyDescent="0.2">
      <c r="A292" s="90"/>
    </row>
    <row r="293" spans="1:1" s="110" customFormat="1" hidden="1" x14ac:dyDescent="0.2">
      <c r="A293" s="90"/>
    </row>
    <row r="294" spans="1:1" s="110" customFormat="1" hidden="1" x14ac:dyDescent="0.2">
      <c r="A294" s="90"/>
    </row>
    <row r="295" spans="1:1" s="110" customFormat="1" hidden="1" x14ac:dyDescent="0.2">
      <c r="A295" s="90"/>
    </row>
    <row r="296" spans="1:1" s="110" customFormat="1" hidden="1" x14ac:dyDescent="0.2">
      <c r="A296" s="90"/>
    </row>
    <row r="297" spans="1:1" s="110" customFormat="1" hidden="1" x14ac:dyDescent="0.2">
      <c r="A297" s="90"/>
    </row>
    <row r="298" spans="1:1" s="110" customFormat="1" hidden="1" x14ac:dyDescent="0.2">
      <c r="A298" s="90"/>
    </row>
    <row r="299" spans="1:1" s="110" customFormat="1" hidden="1" x14ac:dyDescent="0.2">
      <c r="A299" s="90"/>
    </row>
    <row r="300" spans="1:1" s="110" customFormat="1" hidden="1" x14ac:dyDescent="0.2">
      <c r="A300" s="90"/>
    </row>
    <row r="301" spans="1:1" s="110" customFormat="1" hidden="1" x14ac:dyDescent="0.2">
      <c r="A301" s="90"/>
    </row>
    <row r="302" spans="1:1" s="110" customFormat="1" hidden="1" x14ac:dyDescent="0.2">
      <c r="A302" s="90"/>
    </row>
    <row r="303" spans="1:1" s="110" customFormat="1" hidden="1" x14ac:dyDescent="0.2">
      <c r="A303" s="90"/>
    </row>
    <row r="304" spans="1:1" s="110" customFormat="1" hidden="1" x14ac:dyDescent="0.2">
      <c r="A304" s="90"/>
    </row>
    <row r="305" spans="1:1" s="110" customFormat="1" hidden="1" x14ac:dyDescent="0.2">
      <c r="A305" s="90"/>
    </row>
    <row r="306" spans="1:1" s="110" customFormat="1" hidden="1" x14ac:dyDescent="0.2">
      <c r="A306" s="90"/>
    </row>
    <row r="307" spans="1:1" s="110" customFormat="1" hidden="1" x14ac:dyDescent="0.2">
      <c r="A307" s="90"/>
    </row>
    <row r="308" spans="1:1" s="110" customFormat="1" hidden="1" x14ac:dyDescent="0.2">
      <c r="A308" s="90"/>
    </row>
    <row r="309" spans="1:1" s="110" customFormat="1" hidden="1" x14ac:dyDescent="0.2">
      <c r="A309" s="90"/>
    </row>
    <row r="310" spans="1:1" s="110" customFormat="1" hidden="1" x14ac:dyDescent="0.2">
      <c r="A310" s="90"/>
    </row>
    <row r="311" spans="1:1" s="110" customFormat="1" hidden="1" x14ac:dyDescent="0.2">
      <c r="A311" s="90"/>
    </row>
    <row r="312" spans="1:1" s="110" customFormat="1" hidden="1" x14ac:dyDescent="0.2">
      <c r="A312" s="90"/>
    </row>
    <row r="313" spans="1:1" s="110" customFormat="1" hidden="1" x14ac:dyDescent="0.2">
      <c r="A313" s="90"/>
    </row>
    <row r="314" spans="1:1" s="110" customFormat="1" hidden="1" x14ac:dyDescent="0.2">
      <c r="A314" s="90"/>
    </row>
    <row r="315" spans="1:1" s="110" customFormat="1" hidden="1" x14ac:dyDescent="0.2">
      <c r="A315" s="90"/>
    </row>
    <row r="316" spans="1:1" s="110" customFormat="1" hidden="1" x14ac:dyDescent="0.2">
      <c r="A316" s="90"/>
    </row>
    <row r="317" spans="1:1" s="110" customFormat="1" hidden="1" x14ac:dyDescent="0.2">
      <c r="A317" s="90"/>
    </row>
    <row r="318" spans="1:1" s="110" customFormat="1" hidden="1" x14ac:dyDescent="0.2">
      <c r="A318" s="90"/>
    </row>
    <row r="319" spans="1:1" s="110" customFormat="1" hidden="1" x14ac:dyDescent="0.2">
      <c r="A319" s="90"/>
    </row>
    <row r="320" spans="1:1" s="110" customFormat="1" hidden="1" x14ac:dyDescent="0.2">
      <c r="A320" s="90"/>
    </row>
    <row r="321" spans="1:1" s="110" customFormat="1" hidden="1" x14ac:dyDescent="0.2">
      <c r="A321" s="90"/>
    </row>
    <row r="322" spans="1:1" s="110" customFormat="1" hidden="1" x14ac:dyDescent="0.2">
      <c r="A322" s="90"/>
    </row>
    <row r="323" spans="1:1" s="110" customFormat="1" hidden="1" x14ac:dyDescent="0.2">
      <c r="A323" s="90"/>
    </row>
    <row r="324" spans="1:1" s="110" customFormat="1" hidden="1" x14ac:dyDescent="0.2">
      <c r="A324" s="90"/>
    </row>
    <row r="325" spans="1:1" s="110" customFormat="1" hidden="1" x14ac:dyDescent="0.2">
      <c r="A325" s="90"/>
    </row>
    <row r="326" spans="1:1" s="110" customFormat="1" hidden="1" x14ac:dyDescent="0.2">
      <c r="A326" s="90"/>
    </row>
    <row r="327" spans="1:1" s="110" customFormat="1" hidden="1" x14ac:dyDescent="0.2">
      <c r="A327" s="90"/>
    </row>
    <row r="328" spans="1:1" s="110" customFormat="1" hidden="1" x14ac:dyDescent="0.2">
      <c r="A328" s="90"/>
    </row>
    <row r="329" spans="1:1" s="110" customFormat="1" hidden="1" x14ac:dyDescent="0.2">
      <c r="A329" s="90"/>
    </row>
    <row r="330" spans="1:1" s="110" customFormat="1" hidden="1" x14ac:dyDescent="0.2">
      <c r="A330" s="90"/>
    </row>
    <row r="331" spans="1:1" s="110" customFormat="1" hidden="1" x14ac:dyDescent="0.2">
      <c r="A331" s="90"/>
    </row>
    <row r="332" spans="1:1" s="110" customFormat="1" hidden="1" x14ac:dyDescent="0.2">
      <c r="A332" s="90"/>
    </row>
    <row r="333" spans="1:1" s="110" customFormat="1" hidden="1" x14ac:dyDescent="0.2">
      <c r="A333" s="90"/>
    </row>
    <row r="334" spans="1:1" s="110" customFormat="1" hidden="1" x14ac:dyDescent="0.2">
      <c r="A334" s="90"/>
    </row>
    <row r="335" spans="1:1" s="110" customFormat="1" hidden="1" x14ac:dyDescent="0.2">
      <c r="A335" s="90"/>
    </row>
    <row r="336" spans="1:1" s="110" customFormat="1" hidden="1" x14ac:dyDescent="0.2">
      <c r="A336" s="90"/>
    </row>
    <row r="337" spans="1:1" s="110" customFormat="1" hidden="1" x14ac:dyDescent="0.2">
      <c r="A337" s="90"/>
    </row>
    <row r="338" spans="1:1" s="110" customFormat="1" hidden="1" x14ac:dyDescent="0.2">
      <c r="A338" s="90"/>
    </row>
    <row r="339" spans="1:1" s="110" customFormat="1" hidden="1" x14ac:dyDescent="0.2">
      <c r="A339" s="90"/>
    </row>
    <row r="340" spans="1:1" s="110" customFormat="1" hidden="1" x14ac:dyDescent="0.2">
      <c r="A340" s="90"/>
    </row>
    <row r="341" spans="1:1" s="110" customFormat="1" hidden="1" x14ac:dyDescent="0.2">
      <c r="A341" s="90"/>
    </row>
    <row r="342" spans="1:1" hidden="1" x14ac:dyDescent="0.2"/>
    <row r="343" spans="1:1" hidden="1" x14ac:dyDescent="0.2"/>
    <row r="344" spans="1:1" hidden="1" x14ac:dyDescent="0.2"/>
    <row r="345" spans="1:1" hidden="1" x14ac:dyDescent="0.2"/>
    <row r="346" spans="1:1" hidden="1" x14ac:dyDescent="0.2"/>
    <row r="347" spans="1:1" hidden="1" x14ac:dyDescent="0.2"/>
    <row r="348" spans="1:1" hidden="1" x14ac:dyDescent="0.2"/>
    <row r="349" spans="1:1" hidden="1" x14ac:dyDescent="0.2"/>
    <row r="350" spans="1:1" hidden="1" x14ac:dyDescent="0.2"/>
    <row r="351" spans="1:1" hidden="1" x14ac:dyDescent="0.2"/>
    <row r="352" spans="1:1"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sheetData>
  <printOptions horizontalCentered="1" gridLines="1"/>
  <pageMargins left="0.23622047244094491" right="0.23622047244094491" top="0.74803149606299213" bottom="0.74803149606299213" header="0.31496062992125984" footer="0.31496062992125984"/>
  <pageSetup paperSize="9" scale="47" orientation="landscape"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40" sqref="A40"/>
    </sheetView>
  </sheetViews>
  <sheetFormatPr defaultRowHeight="12.75" x14ac:dyDescent="0.2"/>
  <cols>
    <col min="1" max="1" width="81.85546875" customWidth="1"/>
    <col min="2" max="2" width="33.42578125" customWidth="1"/>
    <col min="3" max="3" width="25.5703125" customWidth="1"/>
  </cols>
  <sheetData>
    <row r="1" spans="1:7" ht="15.75" x14ac:dyDescent="0.25">
      <c r="A1" s="19" t="s">
        <v>122</v>
      </c>
      <c r="B1" s="19"/>
      <c r="C1" s="15"/>
      <c r="D1" s="17"/>
      <c r="E1" s="2"/>
      <c r="F1" s="2"/>
      <c r="G1" s="2"/>
    </row>
    <row r="2" spans="1:7" x14ac:dyDescent="0.2">
      <c r="A2" s="15"/>
      <c r="B2" s="15"/>
    </row>
    <row r="3" spans="1:7" s="2" customFormat="1" ht="18" x14ac:dyDescent="0.25">
      <c r="A3" s="23" t="s">
        <v>121</v>
      </c>
      <c r="B3" s="23"/>
      <c r="C3" s="1"/>
      <c r="D3" s="1"/>
      <c r="E3" s="1"/>
      <c r="F3"/>
      <c r="G3"/>
    </row>
    <row r="4" spans="1:7" s="2" customFormat="1" x14ac:dyDescent="0.2">
      <c r="A4" s="1" t="s">
        <v>136</v>
      </c>
      <c r="B4" s="1"/>
      <c r="C4" s="1"/>
      <c r="D4" s="1"/>
      <c r="E4" s="1"/>
      <c r="F4"/>
      <c r="G4"/>
    </row>
    <row r="5" spans="1:7" x14ac:dyDescent="0.2">
      <c r="A5" s="1" t="s">
        <v>137</v>
      </c>
      <c r="B5" s="1"/>
      <c r="C5" s="1"/>
      <c r="D5" s="1"/>
      <c r="E5" s="1"/>
    </row>
    <row r="6" spans="1:7" x14ac:dyDescent="0.2">
      <c r="A6" s="8" t="s">
        <v>126</v>
      </c>
      <c r="B6" s="8"/>
      <c r="C6" s="1"/>
      <c r="D6" s="1"/>
      <c r="E6" s="1"/>
    </row>
    <row r="7" spans="1:7" x14ac:dyDescent="0.2">
      <c r="A7" s="1" t="s">
        <v>128</v>
      </c>
      <c r="B7" s="1"/>
      <c r="C7" s="1"/>
      <c r="D7" s="1"/>
      <c r="E7" s="1"/>
    </row>
    <row r="8" spans="1:7" x14ac:dyDescent="0.2">
      <c r="A8" s="1" t="s">
        <v>129</v>
      </c>
      <c r="B8" s="1"/>
      <c r="C8" s="1"/>
      <c r="D8" s="1"/>
      <c r="E8" s="1"/>
    </row>
    <row r="9" spans="1:7" x14ac:dyDescent="0.2">
      <c r="A9" s="1" t="s">
        <v>141</v>
      </c>
      <c r="B9" s="1"/>
      <c r="C9" s="1"/>
      <c r="D9" s="1"/>
      <c r="E9" s="1"/>
    </row>
    <row r="10" spans="1:7" x14ac:dyDescent="0.2">
      <c r="A10" s="1" t="s">
        <v>138</v>
      </c>
      <c r="B10" s="1"/>
      <c r="C10" s="1"/>
      <c r="D10" s="1"/>
      <c r="E10" s="1"/>
    </row>
    <row r="11" spans="1:7" x14ac:dyDescent="0.2">
      <c r="A11" s="1" t="s">
        <v>139</v>
      </c>
      <c r="B11" s="1"/>
      <c r="C11" s="1"/>
      <c r="D11" s="1"/>
      <c r="E11" s="1"/>
    </row>
    <row r="12" spans="1:7" x14ac:dyDescent="0.2">
      <c r="A12" s="1" t="s">
        <v>152</v>
      </c>
      <c r="B12" s="1"/>
      <c r="C12" s="1"/>
      <c r="D12" s="1"/>
      <c r="E12" s="1"/>
    </row>
    <row r="13" spans="1:7" x14ac:dyDescent="0.2">
      <c r="A13" s="1" t="s">
        <v>140</v>
      </c>
      <c r="B13" s="1"/>
      <c r="C13" s="1"/>
      <c r="D13" s="1"/>
      <c r="E13" s="1"/>
    </row>
    <row r="14" spans="1:7" x14ac:dyDescent="0.2">
      <c r="A14" s="1" t="s">
        <v>153</v>
      </c>
      <c r="B14" s="1"/>
      <c r="C14" s="1"/>
      <c r="D14" s="1"/>
      <c r="E14" s="1"/>
    </row>
    <row r="15" spans="1:7" x14ac:dyDescent="0.2">
      <c r="A15" s="1"/>
      <c r="B15" s="1"/>
      <c r="C15" s="1"/>
      <c r="D15" s="1"/>
      <c r="E15" s="1"/>
    </row>
    <row r="16" spans="1:7" ht="18" x14ac:dyDescent="0.25">
      <c r="A16" s="23" t="s">
        <v>154</v>
      </c>
      <c r="B16" s="23"/>
      <c r="C16" s="1"/>
      <c r="D16" s="1"/>
      <c r="E16" s="1"/>
    </row>
    <row r="17" spans="1:5" x14ac:dyDescent="0.2">
      <c r="A17" s="16" t="s">
        <v>156</v>
      </c>
      <c r="B17" s="16"/>
      <c r="C17" s="1"/>
      <c r="D17" s="1"/>
      <c r="E17" s="1"/>
    </row>
    <row r="18" spans="1:5" x14ac:dyDescent="0.2">
      <c r="A18" s="1" t="s">
        <v>161</v>
      </c>
      <c r="B18" s="1"/>
      <c r="C18" s="1"/>
      <c r="D18" s="1"/>
      <c r="E18" s="1"/>
    </row>
    <row r="19" spans="1:5" x14ac:dyDescent="0.2">
      <c r="A19" s="1"/>
      <c r="B19" s="1"/>
      <c r="C19" s="1"/>
      <c r="D19" s="1"/>
      <c r="E19" s="1"/>
    </row>
    <row r="20" spans="1:5" ht="18" x14ac:dyDescent="0.25">
      <c r="A20" s="23" t="s">
        <v>155</v>
      </c>
      <c r="B20" s="23"/>
      <c r="C20" s="1"/>
      <c r="D20" s="1"/>
      <c r="E20" s="1"/>
    </row>
    <row r="21" spans="1:5" x14ac:dyDescent="0.2">
      <c r="A21" s="16" t="s">
        <v>162</v>
      </c>
      <c r="B21" s="16"/>
      <c r="C21" s="1"/>
      <c r="D21" s="1"/>
      <c r="E21" s="1"/>
    </row>
    <row r="22" spans="1:5" x14ac:dyDescent="0.2">
      <c r="A22" s="1" t="s">
        <v>157</v>
      </c>
      <c r="B22" s="1"/>
      <c r="C22" s="1"/>
      <c r="D22" s="1"/>
      <c r="E22" s="1"/>
    </row>
    <row r="23" spans="1:5" x14ac:dyDescent="0.2">
      <c r="A23" s="1" t="s">
        <v>158</v>
      </c>
      <c r="B23" s="1"/>
      <c r="C23" s="1"/>
      <c r="D23" s="1"/>
      <c r="E23" s="1"/>
    </row>
    <row r="24" spans="1:5" x14ac:dyDescent="0.2">
      <c r="A24" s="1" t="s">
        <v>159</v>
      </c>
      <c r="B24" s="1"/>
      <c r="C24" s="1"/>
      <c r="D24" s="1"/>
      <c r="E24" s="1"/>
    </row>
    <row r="25" spans="1:5" x14ac:dyDescent="0.2">
      <c r="A25" s="16" t="s">
        <v>163</v>
      </c>
      <c r="B25" s="16"/>
    </row>
    <row r="26" spans="1:5" x14ac:dyDescent="0.2">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C11" sqref="C11"/>
    </sheetView>
  </sheetViews>
  <sheetFormatPr defaultColWidth="9.140625" defaultRowHeight="12.75" x14ac:dyDescent="0.2"/>
  <cols>
    <col min="1" max="1" width="36.7109375" bestFit="1" customWidth="1"/>
    <col min="2" max="56" width="14.7109375" customWidth="1"/>
    <col min="57" max="57" width="14.7109375" style="87" customWidth="1"/>
  </cols>
  <sheetData>
    <row r="1" spans="1:97" ht="26.25" x14ac:dyDescent="0.4">
      <c r="A1" s="141" t="s">
        <v>363</v>
      </c>
      <c r="B1" s="141"/>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
      <c r="A3" s="27" t="s">
        <v>361</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
      <c r="A6" s="64" t="s">
        <v>235</v>
      </c>
      <c r="B6" s="65">
        <f t="shared" ref="B6:B11" si="0">+D6+E6+F6</f>
        <v>545744402.97509062</v>
      </c>
      <c r="C6" s="65"/>
      <c r="D6" s="65">
        <v>7814144.8643906256</v>
      </c>
      <c r="E6" s="65">
        <v>537930258.11070001</v>
      </c>
      <c r="F6" s="65"/>
      <c r="G6" s="65"/>
      <c r="H6" s="65"/>
      <c r="I6" s="66"/>
      <c r="J6" s="65"/>
      <c r="K6" s="65"/>
      <c r="L6" s="65"/>
      <c r="M6" s="67"/>
      <c r="N6" s="65"/>
      <c r="O6" s="65"/>
      <c r="P6" s="65"/>
      <c r="Q6" s="65">
        <f t="shared" ref="Q6:Q11" si="1">SUM(R6:U6)</f>
        <v>69340282.700000003</v>
      </c>
      <c r="R6" s="65">
        <v>69340282.700000003</v>
      </c>
      <c r="S6" s="65"/>
      <c r="T6" s="65"/>
      <c r="U6" s="65"/>
      <c r="V6" s="67">
        <v>2905533.4950000001</v>
      </c>
      <c r="W6" s="65">
        <f t="shared" ref="W6:W11" si="2">SUM(X6:AB6)</f>
        <v>979766.29877929681</v>
      </c>
      <c r="X6" s="65">
        <v>979766.29877929681</v>
      </c>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
      <c r="A7" s="64" t="s">
        <v>236</v>
      </c>
      <c r="B7" s="65">
        <f t="shared" si="0"/>
        <v>0</v>
      </c>
      <c r="C7" s="65"/>
      <c r="D7" s="65"/>
      <c r="E7" s="65"/>
      <c r="F7" s="65"/>
      <c r="G7" s="65"/>
      <c r="H7" s="65"/>
      <c r="I7" s="65"/>
      <c r="J7" s="65"/>
      <c r="K7" s="65"/>
      <c r="L7" s="65"/>
      <c r="M7" s="67"/>
      <c r="N7" s="65"/>
      <c r="O7" s="65"/>
      <c r="P7" s="65"/>
      <c r="Q7" s="65">
        <f t="shared" si="1"/>
        <v>0</v>
      </c>
      <c r="R7" s="65"/>
      <c r="S7" s="65"/>
      <c r="T7" s="65"/>
      <c r="U7" s="65"/>
      <c r="V7" s="67"/>
      <c r="W7" s="65">
        <f t="shared" si="2"/>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
      <c r="A8" s="64" t="s">
        <v>237</v>
      </c>
      <c r="B8" s="65">
        <f t="shared" si="0"/>
        <v>922179.43862509762</v>
      </c>
      <c r="C8" s="65"/>
      <c r="D8" s="65"/>
      <c r="E8" s="65">
        <v>922179.43862509762</v>
      </c>
      <c r="F8" s="65"/>
      <c r="G8" s="65"/>
      <c r="H8" s="65"/>
      <c r="I8" s="65"/>
      <c r="J8" s="65"/>
      <c r="K8" s="65"/>
      <c r="L8" s="65"/>
      <c r="M8" s="67"/>
      <c r="N8" s="65"/>
      <c r="O8" s="65"/>
      <c r="P8" s="65"/>
      <c r="Q8" s="65">
        <f t="shared" si="1"/>
        <v>0</v>
      </c>
      <c r="R8" s="65"/>
      <c r="S8" s="65"/>
      <c r="T8" s="65"/>
      <c r="U8" s="65"/>
      <c r="V8" s="67">
        <v>6393236.1712031253</v>
      </c>
      <c r="W8" s="65">
        <f t="shared" si="2"/>
        <v>68139788.311875001</v>
      </c>
      <c r="X8" s="65">
        <v>68139788.311875001</v>
      </c>
      <c r="Y8" s="65"/>
      <c r="Z8" s="65"/>
      <c r="AA8" s="65"/>
      <c r="AB8" s="65"/>
      <c r="AC8" s="65"/>
      <c r="AD8" s="65"/>
      <c r="AE8" s="65">
        <v>2651.8798290710447</v>
      </c>
      <c r="AF8" s="65">
        <v>2330985.6694726562</v>
      </c>
      <c r="AG8" s="65"/>
      <c r="AH8" s="65"/>
      <c r="AI8" s="65"/>
      <c r="AJ8" s="65">
        <v>86.35291686701774</v>
      </c>
      <c r="AK8" s="65">
        <v>4158071.5796874999</v>
      </c>
      <c r="AL8" s="65">
        <v>293972.02617968753</v>
      </c>
      <c r="AM8" s="65"/>
      <c r="AN8" s="65">
        <v>7649.1152923583986</v>
      </c>
      <c r="AO8" s="65">
        <v>622563.67558593745</v>
      </c>
      <c r="AP8" s="65">
        <v>329.28113344192502</v>
      </c>
      <c r="AQ8" s="65">
        <v>86131.611694335938</v>
      </c>
      <c r="AR8" s="65"/>
      <c r="AS8" s="65"/>
      <c r="AT8" s="65"/>
      <c r="AU8" s="65"/>
      <c r="AV8" s="65"/>
      <c r="AW8" s="65"/>
      <c r="AX8" s="65"/>
      <c r="AY8" s="65"/>
      <c r="AZ8" s="65"/>
      <c r="BA8" s="65"/>
      <c r="BB8" s="65"/>
      <c r="BC8" s="65"/>
      <c r="BD8" s="65"/>
      <c r="BE8" s="68"/>
    </row>
    <row r="9" spans="1:97" x14ac:dyDescent="0.2">
      <c r="A9" s="64" t="s">
        <v>238</v>
      </c>
      <c r="B9" s="65">
        <f t="shared" si="0"/>
        <v>-175029779.2740629</v>
      </c>
      <c r="C9" s="65"/>
      <c r="D9" s="65">
        <v>-1338812.9744003906</v>
      </c>
      <c r="E9" s="65">
        <v>-173690966.2996625</v>
      </c>
      <c r="F9" s="65"/>
      <c r="G9" s="65"/>
      <c r="H9" s="65"/>
      <c r="I9" s="65"/>
      <c r="J9" s="65"/>
      <c r="K9" s="65"/>
      <c r="L9" s="65"/>
      <c r="M9" s="67"/>
      <c r="N9" s="65"/>
      <c r="O9" s="65"/>
      <c r="P9" s="65"/>
      <c r="Q9" s="65">
        <f t="shared" si="1"/>
        <v>0</v>
      </c>
      <c r="R9" s="65"/>
      <c r="S9" s="65"/>
      <c r="T9" s="65"/>
      <c r="U9" s="65"/>
      <c r="V9" s="67">
        <v>-910.43053272056579</v>
      </c>
      <c r="W9" s="65">
        <f t="shared" si="2"/>
        <v>0</v>
      </c>
      <c r="X9" s="65"/>
      <c r="Y9" s="65"/>
      <c r="Z9" s="65"/>
      <c r="AA9" s="65"/>
      <c r="AB9" s="65"/>
      <c r="AC9" s="65"/>
      <c r="AD9" s="65"/>
      <c r="AE9" s="65">
        <v>-13871.758099670409</v>
      </c>
      <c r="AF9" s="65">
        <v>-794950.97866406245</v>
      </c>
      <c r="AG9" s="65"/>
      <c r="AH9" s="65"/>
      <c r="AI9" s="65"/>
      <c r="AJ9" s="65">
        <v>-9613.3617656860333</v>
      </c>
      <c r="AK9" s="65">
        <v>-1596503.4730468749</v>
      </c>
      <c r="AL9" s="65">
        <v>-4325115.0774804689</v>
      </c>
      <c r="AM9" s="65"/>
      <c r="AN9" s="65">
        <v>-9233.1311065673835</v>
      </c>
      <c r="AO9" s="65">
        <v>-311072.74814453122</v>
      </c>
      <c r="AP9" s="65">
        <v>-28423.064724731445</v>
      </c>
      <c r="AQ9" s="65">
        <v>-311160.12568359374</v>
      </c>
      <c r="AR9" s="65"/>
      <c r="AS9" s="65"/>
      <c r="AT9" s="65"/>
      <c r="AU9" s="65"/>
      <c r="AV9" s="65"/>
      <c r="AW9" s="65"/>
      <c r="AX9" s="65"/>
      <c r="AY9" s="65"/>
      <c r="AZ9" s="65"/>
      <c r="BA9" s="65"/>
      <c r="BB9" s="65"/>
      <c r="BC9" s="65"/>
      <c r="BD9" s="65"/>
      <c r="BE9" s="68"/>
    </row>
    <row r="10" spans="1:97" x14ac:dyDescent="0.2">
      <c r="A10" s="64" t="s">
        <v>239</v>
      </c>
      <c r="B10" s="65">
        <f t="shared" si="0"/>
        <v>0</v>
      </c>
      <c r="C10" s="65"/>
      <c r="D10" s="65"/>
      <c r="E10" s="65"/>
      <c r="F10" s="65"/>
      <c r="G10" s="65"/>
      <c r="H10" s="65"/>
      <c r="I10" s="65"/>
      <c r="J10" s="65"/>
      <c r="K10" s="65"/>
      <c r="L10" s="65"/>
      <c r="M10" s="67"/>
      <c r="N10" s="65"/>
      <c r="O10" s="65"/>
      <c r="P10" s="65"/>
      <c r="Q10" s="65">
        <f t="shared" si="1"/>
        <v>0</v>
      </c>
      <c r="R10" s="65"/>
      <c r="S10" s="65"/>
      <c r="T10" s="65"/>
      <c r="U10" s="65"/>
      <c r="V10" s="67"/>
      <c r="W10" s="65">
        <f t="shared" si="2"/>
        <v>0</v>
      </c>
      <c r="X10" s="65"/>
      <c r="Y10" s="65"/>
      <c r="Z10" s="65"/>
      <c r="AA10" s="65"/>
      <c r="AB10" s="65"/>
      <c r="AC10" s="65"/>
      <c r="AD10" s="65"/>
      <c r="AE10" s="65"/>
      <c r="AF10" s="65"/>
      <c r="AG10" s="65"/>
      <c r="AH10" s="65"/>
      <c r="AI10" s="65"/>
      <c r="AJ10" s="65"/>
      <c r="AK10" s="65">
        <v>-4626123.8828125</v>
      </c>
      <c r="AL10" s="65"/>
      <c r="AM10" s="65"/>
      <c r="AN10" s="65"/>
      <c r="AO10" s="65"/>
      <c r="AP10" s="65"/>
      <c r="AQ10" s="65"/>
      <c r="AR10" s="65"/>
      <c r="AS10" s="65"/>
      <c r="AT10" s="65"/>
      <c r="AU10" s="65"/>
      <c r="AV10" s="65"/>
      <c r="AW10" s="65"/>
      <c r="AX10" s="65"/>
      <c r="AY10" s="65"/>
      <c r="AZ10" s="65"/>
      <c r="BA10" s="65"/>
      <c r="BB10" s="65"/>
      <c r="BC10" s="65"/>
      <c r="BD10" s="65"/>
      <c r="BE10" s="68"/>
    </row>
    <row r="11" spans="1:97" x14ac:dyDescent="0.2">
      <c r="A11" s="64" t="s">
        <v>240</v>
      </c>
      <c r="B11" s="65">
        <f t="shared" si="0"/>
        <v>0</v>
      </c>
      <c r="C11" s="65"/>
      <c r="D11" s="65"/>
      <c r="E11" s="65"/>
      <c r="F11" s="65"/>
      <c r="G11" s="65"/>
      <c r="H11" s="65"/>
      <c r="I11" s="65"/>
      <c r="J11" s="65"/>
      <c r="K11" s="65"/>
      <c r="L11" s="65"/>
      <c r="M11" s="67"/>
      <c r="N11" s="65"/>
      <c r="O11" s="65"/>
      <c r="P11" s="65"/>
      <c r="Q11" s="65">
        <f t="shared" si="1"/>
        <v>0</v>
      </c>
      <c r="R11" s="65"/>
      <c r="S11" s="65"/>
      <c r="T11" s="65"/>
      <c r="U11" s="65"/>
      <c r="V11" s="67"/>
      <c r="W11" s="65">
        <f t="shared" si="2"/>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
      <c r="A12" s="70" t="s">
        <v>241</v>
      </c>
      <c r="B12" s="71">
        <f t="shared" ref="B12:BE12" si="3">SUM(B6:B11)</f>
        <v>371636803.13965285</v>
      </c>
      <c r="C12" s="71">
        <f t="shared" si="3"/>
        <v>0</v>
      </c>
      <c r="D12" s="71">
        <f t="shared" si="3"/>
        <v>6475331.8899902347</v>
      </c>
      <c r="E12" s="71">
        <f t="shared" si="3"/>
        <v>365161471.24966264</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69340282.700000003</v>
      </c>
      <c r="R12" s="71">
        <f t="shared" si="3"/>
        <v>69340282.700000003</v>
      </c>
      <c r="S12" s="71">
        <f t="shared" si="3"/>
        <v>0</v>
      </c>
      <c r="T12" s="71">
        <f t="shared" si="3"/>
        <v>0</v>
      </c>
      <c r="U12" s="71">
        <f t="shared" si="3"/>
        <v>0</v>
      </c>
      <c r="V12" s="72">
        <f t="shared" si="3"/>
        <v>9297859.2356704064</v>
      </c>
      <c r="W12" s="72">
        <f t="shared" si="3"/>
        <v>69119554.610654294</v>
      </c>
      <c r="X12" s="71">
        <f t="shared" si="3"/>
        <v>69119554.610654294</v>
      </c>
      <c r="Y12" s="71">
        <f t="shared" si="3"/>
        <v>0</v>
      </c>
      <c r="Z12" s="71">
        <f t="shared" si="3"/>
        <v>0</v>
      </c>
      <c r="AA12" s="71">
        <f t="shared" si="3"/>
        <v>0</v>
      </c>
      <c r="AB12" s="71">
        <f t="shared" si="3"/>
        <v>0</v>
      </c>
      <c r="AC12" s="71">
        <f t="shared" si="3"/>
        <v>0</v>
      </c>
      <c r="AD12" s="71">
        <f t="shared" si="3"/>
        <v>0</v>
      </c>
      <c r="AE12" s="71">
        <f t="shared" si="3"/>
        <v>-11219.878270599365</v>
      </c>
      <c r="AF12" s="71">
        <f t="shared" si="3"/>
        <v>1536034.6908085938</v>
      </c>
      <c r="AG12" s="71">
        <f t="shared" si="3"/>
        <v>0</v>
      </c>
      <c r="AH12" s="71">
        <f t="shared" si="3"/>
        <v>0</v>
      </c>
      <c r="AI12" s="71">
        <f t="shared" si="3"/>
        <v>0</v>
      </c>
      <c r="AJ12" s="71">
        <f t="shared" si="3"/>
        <v>-9527.0088488190158</v>
      </c>
      <c r="AK12" s="71">
        <f t="shared" si="3"/>
        <v>-2064555.7761718752</v>
      </c>
      <c r="AL12" s="71">
        <f t="shared" si="3"/>
        <v>-4031143.0513007813</v>
      </c>
      <c r="AM12" s="71">
        <f t="shared" si="3"/>
        <v>0</v>
      </c>
      <c r="AN12" s="71">
        <f t="shared" si="3"/>
        <v>-1584.0158142089849</v>
      </c>
      <c r="AO12" s="71">
        <f t="shared" si="3"/>
        <v>311490.92744140624</v>
      </c>
      <c r="AP12" s="71">
        <f t="shared" si="3"/>
        <v>-28093.783591289521</v>
      </c>
      <c r="AQ12" s="71">
        <f t="shared" si="3"/>
        <v>-225028.5139892578</v>
      </c>
      <c r="AR12" s="71">
        <f t="shared" si="3"/>
        <v>0</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3">
        <f t="shared" si="3"/>
        <v>0</v>
      </c>
    </row>
    <row r="13" spans="1:97" x14ac:dyDescent="0.2">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
      <c r="A15" s="64" t="s">
        <v>244</v>
      </c>
      <c r="B15" s="65">
        <f>-(B12+(B14+B17+B36+B49)-B51)</f>
        <v>-24591542.253522068</v>
      </c>
      <c r="C15" s="65">
        <f t="shared" ref="C15:AX15" si="4">-(C12+(C14+C17+C36+C49)-C51)</f>
        <v>0</v>
      </c>
      <c r="D15" s="65">
        <f t="shared" si="4"/>
        <v>-0.46233398467302322</v>
      </c>
      <c r="E15" s="65">
        <f t="shared" si="4"/>
        <v>-24591541.791188091</v>
      </c>
      <c r="F15" s="65">
        <f t="shared" si="4"/>
        <v>0</v>
      </c>
      <c r="G15" s="65">
        <f t="shared" si="4"/>
        <v>0</v>
      </c>
      <c r="H15" s="65">
        <f t="shared" si="4"/>
        <v>0</v>
      </c>
      <c r="I15" s="65">
        <f t="shared" si="4"/>
        <v>0</v>
      </c>
      <c r="J15" s="65">
        <f t="shared" si="4"/>
        <v>0</v>
      </c>
      <c r="K15" s="65">
        <f t="shared" si="4"/>
        <v>0</v>
      </c>
      <c r="L15" s="65">
        <f t="shared" si="4"/>
        <v>0</v>
      </c>
      <c r="M15" s="65">
        <f t="shared" si="4"/>
        <v>0</v>
      </c>
      <c r="N15" s="65">
        <f t="shared" si="4"/>
        <v>0</v>
      </c>
      <c r="O15" s="65">
        <f t="shared" si="4"/>
        <v>0</v>
      </c>
      <c r="P15" s="65">
        <f t="shared" si="4"/>
        <v>0</v>
      </c>
      <c r="Q15" s="65">
        <f t="shared" si="4"/>
        <v>0.85728905349969864</v>
      </c>
      <c r="R15" s="65">
        <f t="shared" si="4"/>
        <v>0.85728905349969864</v>
      </c>
      <c r="S15" s="65">
        <f t="shared" si="4"/>
        <v>0</v>
      </c>
      <c r="T15" s="65">
        <f t="shared" si="4"/>
        <v>0</v>
      </c>
      <c r="U15" s="65">
        <f t="shared" si="4"/>
        <v>0</v>
      </c>
      <c r="V15" s="65">
        <f t="shared" si="4"/>
        <v>-1970048.7952639125</v>
      </c>
      <c r="W15" s="65">
        <f>-(W12+(W14+W17+W36+W49)-W51)</f>
        <v>-25675481.226110555</v>
      </c>
      <c r="X15" s="65">
        <f t="shared" si="4"/>
        <v>-4.290029302239418</v>
      </c>
      <c r="Y15" s="65">
        <f t="shared" si="4"/>
        <v>0</v>
      </c>
      <c r="Z15" s="65">
        <f t="shared" si="4"/>
        <v>0</v>
      </c>
      <c r="AA15" s="65">
        <f t="shared" si="4"/>
        <v>0</v>
      </c>
      <c r="AB15" s="65">
        <f t="shared" si="4"/>
        <v>-25675476.936081253</v>
      </c>
      <c r="AC15" s="65">
        <f t="shared" si="4"/>
        <v>-619677.65743205103</v>
      </c>
      <c r="AD15" s="65">
        <f t="shared" si="4"/>
        <v>0</v>
      </c>
      <c r="AE15" s="65">
        <f t="shared" si="4"/>
        <v>-4.8159784637391567E-4</v>
      </c>
      <c r="AF15" s="65">
        <f t="shared" si="4"/>
        <v>-3.883863240480423E-2</v>
      </c>
      <c r="AG15" s="65">
        <f t="shared" si="4"/>
        <v>0</v>
      </c>
      <c r="AH15" s="65">
        <f t="shared" si="4"/>
        <v>0</v>
      </c>
      <c r="AI15" s="65">
        <f t="shared" si="4"/>
        <v>0</v>
      </c>
      <c r="AJ15" s="65">
        <f t="shared" si="4"/>
        <v>6.1678393511101604E-2</v>
      </c>
      <c r="AK15" s="65">
        <f t="shared" si="4"/>
        <v>-0.32255859673023224</v>
      </c>
      <c r="AL15" s="65">
        <f t="shared" si="4"/>
        <v>-0.23041099542751908</v>
      </c>
      <c r="AM15" s="65">
        <f t="shared" si="4"/>
        <v>0</v>
      </c>
      <c r="AN15" s="65">
        <f t="shared" si="4"/>
        <v>-252917.04424438477</v>
      </c>
      <c r="AO15" s="65">
        <f t="shared" si="4"/>
        <v>-7770060.0258789063</v>
      </c>
      <c r="AP15" s="65">
        <f t="shared" si="4"/>
        <v>-1060095.6513305854</v>
      </c>
      <c r="AQ15" s="65">
        <f t="shared" si="4"/>
        <v>-19049.118872070307</v>
      </c>
      <c r="AR15" s="65">
        <f t="shared" si="4"/>
        <v>0</v>
      </c>
      <c r="AS15" s="65">
        <f t="shared" si="4"/>
        <v>0</v>
      </c>
      <c r="AT15" s="65">
        <f t="shared" si="4"/>
        <v>0</v>
      </c>
      <c r="AU15" s="65">
        <f t="shared" si="4"/>
        <v>0</v>
      </c>
      <c r="AV15" s="65">
        <f t="shared" si="4"/>
        <v>0</v>
      </c>
      <c r="AW15" s="65">
        <f t="shared" si="4"/>
        <v>0</v>
      </c>
      <c r="AX15" s="65">
        <f t="shared" si="4"/>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x14ac:dyDescent="0.2">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
      <c r="A17" s="70" t="s">
        <v>245</v>
      </c>
      <c r="B17" s="71">
        <f>SUM(B18:B34)</f>
        <v>-303194150.08821386</v>
      </c>
      <c r="C17" s="71">
        <f t="shared" ref="C17:BE17" si="5">SUM(C18:C34)</f>
        <v>0</v>
      </c>
      <c r="D17" s="71">
        <f t="shared" si="5"/>
        <v>-6475331.4276562501</v>
      </c>
      <c r="E17" s="71">
        <f t="shared" si="5"/>
        <v>-296718818.66055763</v>
      </c>
      <c r="F17" s="71">
        <f t="shared" si="5"/>
        <v>0</v>
      </c>
      <c r="G17" s="71">
        <f t="shared" si="5"/>
        <v>0</v>
      </c>
      <c r="H17" s="71">
        <f t="shared" si="5"/>
        <v>0</v>
      </c>
      <c r="I17" s="71">
        <f t="shared" si="5"/>
        <v>0</v>
      </c>
      <c r="J17" s="71">
        <f t="shared" si="5"/>
        <v>0</v>
      </c>
      <c r="K17" s="71">
        <f t="shared" si="5"/>
        <v>0</v>
      </c>
      <c r="L17" s="71">
        <f t="shared" si="5"/>
        <v>0</v>
      </c>
      <c r="M17" s="72">
        <f t="shared" si="5"/>
        <v>1077072.9117382811</v>
      </c>
      <c r="N17" s="71">
        <f t="shared" si="5"/>
        <v>325191.36</v>
      </c>
      <c r="O17" s="71">
        <f t="shared" si="5"/>
        <v>3457532.9623828125</v>
      </c>
      <c r="P17" s="71">
        <f t="shared" si="5"/>
        <v>0</v>
      </c>
      <c r="Q17" s="71">
        <f t="shared" si="5"/>
        <v>-24043707.362999998</v>
      </c>
      <c r="R17" s="71">
        <f t="shared" si="5"/>
        <v>-24043707.362999998</v>
      </c>
      <c r="S17" s="71">
        <f t="shared" si="5"/>
        <v>0</v>
      </c>
      <c r="T17" s="71">
        <f t="shared" si="5"/>
        <v>0</v>
      </c>
      <c r="U17" s="71">
        <f t="shared" si="5"/>
        <v>0</v>
      </c>
      <c r="V17" s="72">
        <f t="shared" si="5"/>
        <v>-3802995.3666796875</v>
      </c>
      <c r="W17" s="72">
        <f t="shared" si="5"/>
        <v>-43444073.384543739</v>
      </c>
      <c r="X17" s="71">
        <f t="shared" si="5"/>
        <v>-69119550.320624992</v>
      </c>
      <c r="Y17" s="71">
        <f t="shared" si="5"/>
        <v>0</v>
      </c>
      <c r="Z17" s="71">
        <f t="shared" si="5"/>
        <v>0</v>
      </c>
      <c r="AA17" s="71">
        <f t="shared" si="5"/>
        <v>0</v>
      </c>
      <c r="AB17" s="71">
        <f t="shared" si="5"/>
        <v>25675476.936081253</v>
      </c>
      <c r="AC17" s="71">
        <f t="shared" si="5"/>
        <v>309839.39554394531</v>
      </c>
      <c r="AD17" s="71">
        <f t="shared" si="5"/>
        <v>0</v>
      </c>
      <c r="AE17" s="71">
        <f t="shared" si="5"/>
        <v>1116397.502203125</v>
      </c>
      <c r="AF17" s="71">
        <f t="shared" si="5"/>
        <v>26574528.903499998</v>
      </c>
      <c r="AG17" s="71">
        <f t="shared" si="5"/>
        <v>0</v>
      </c>
      <c r="AH17" s="71">
        <f t="shared" si="5"/>
        <v>0</v>
      </c>
      <c r="AI17" s="71">
        <f t="shared" si="5"/>
        <v>0</v>
      </c>
      <c r="AJ17" s="71">
        <f t="shared" si="5"/>
        <v>1496845.0588593748</v>
      </c>
      <c r="AK17" s="71">
        <f t="shared" si="5"/>
        <v>31801625.768750001</v>
      </c>
      <c r="AL17" s="71">
        <f t="shared" si="5"/>
        <v>5564477.0206484376</v>
      </c>
      <c r="AM17" s="71">
        <f t="shared" si="5"/>
        <v>0</v>
      </c>
      <c r="AN17" s="71">
        <f t="shared" si="5"/>
        <v>254501.06005859375</v>
      </c>
      <c r="AO17" s="71">
        <f t="shared" si="5"/>
        <v>7458569.0984375002</v>
      </c>
      <c r="AP17" s="71">
        <f t="shared" si="5"/>
        <v>1088189.4349218749</v>
      </c>
      <c r="AQ17" s="71">
        <f t="shared" si="5"/>
        <v>244077.63286132811</v>
      </c>
      <c r="AR17" s="71">
        <f t="shared" si="5"/>
        <v>0</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3">
        <f t="shared" si="5"/>
        <v>0</v>
      </c>
    </row>
    <row r="18" spans="1:57" x14ac:dyDescent="0.2">
      <c r="A18" s="64" t="s">
        <v>246</v>
      </c>
      <c r="B18" s="65">
        <f t="shared" ref="B18:B33" si="6">+D18+E18+F18</f>
        <v>-214815444.01427498</v>
      </c>
      <c r="C18" s="65"/>
      <c r="D18" s="65"/>
      <c r="E18" s="65">
        <v>-214815444.01427498</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x14ac:dyDescent="0.2">
      <c r="A19" s="64" t="s">
        <v>247</v>
      </c>
      <c r="B19" s="65">
        <f t="shared" si="6"/>
        <v>-843820.4521576172</v>
      </c>
      <c r="C19" s="65"/>
      <c r="D19" s="65"/>
      <c r="E19" s="65">
        <v>-843820.4521576172</v>
      </c>
      <c r="F19" s="65"/>
      <c r="G19" s="65"/>
      <c r="H19" s="65"/>
      <c r="I19" s="65"/>
      <c r="J19" s="65"/>
      <c r="K19" s="65"/>
      <c r="L19" s="65"/>
      <c r="M19" s="67"/>
      <c r="N19" s="65"/>
      <c r="O19" s="65"/>
      <c r="P19" s="65"/>
      <c r="Q19" s="65">
        <f t="shared" si="7"/>
        <v>-456708.74599999993</v>
      </c>
      <c r="R19" s="65">
        <v>-456708.74599999993</v>
      </c>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9">-AX91*3.6</f>
        <v>0</v>
      </c>
      <c r="AY19" s="65">
        <f t="shared" si="9"/>
        <v>0</v>
      </c>
      <c r="AZ19" s="65">
        <f t="shared" si="9"/>
        <v>0</v>
      </c>
      <c r="BA19" s="65"/>
      <c r="BB19" s="65"/>
      <c r="BC19" s="65"/>
      <c r="BD19" s="65">
        <f>-BD91*3.6</f>
        <v>0</v>
      </c>
      <c r="BE19" s="68"/>
    </row>
    <row r="20" spans="1:57" x14ac:dyDescent="0.2">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x14ac:dyDescent="0.2">
      <c r="A21" s="64" t="s">
        <v>249</v>
      </c>
      <c r="B21" s="65">
        <f t="shared" si="6"/>
        <v>0</v>
      </c>
      <c r="C21" s="65"/>
      <c r="D21" s="65"/>
      <c r="E21" s="65"/>
      <c r="F21" s="65"/>
      <c r="G21" s="65"/>
      <c r="H21" s="65"/>
      <c r="I21" s="65"/>
      <c r="J21" s="65"/>
      <c r="K21" s="65"/>
      <c r="L21" s="65"/>
      <c r="M21" s="67"/>
      <c r="N21" s="65"/>
      <c r="O21" s="65"/>
      <c r="P21" s="65"/>
      <c r="Q21" s="65">
        <f t="shared" si="7"/>
        <v>0</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f>-BD93*3.6</f>
        <v>0</v>
      </c>
      <c r="BE21" s="68">
        <f>-BE96</f>
        <v>0</v>
      </c>
    </row>
    <row r="22" spans="1:57" x14ac:dyDescent="0.2">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
      <c r="A27" s="64" t="s">
        <v>254</v>
      </c>
      <c r="B27" s="65">
        <f t="shared" si="6"/>
        <v>-6475331.4276562501</v>
      </c>
      <c r="C27" s="65"/>
      <c r="D27" s="65">
        <v>-6475331.4276562501</v>
      </c>
      <c r="E27" s="65"/>
      <c r="F27" s="65"/>
      <c r="G27" s="65"/>
      <c r="H27" s="65"/>
      <c r="I27" s="65"/>
      <c r="J27" s="65">
        <v>6092536.3282617191</v>
      </c>
      <c r="K27" s="65"/>
      <c r="L27" s="65"/>
      <c r="M27" s="67"/>
      <c r="N27" s="65">
        <v>325191.36</v>
      </c>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
      <c r="A28" s="64" t="s">
        <v>255</v>
      </c>
      <c r="B28" s="65">
        <f t="shared" si="6"/>
        <v>0</v>
      </c>
      <c r="C28" s="65"/>
      <c r="D28" s="65"/>
      <c r="E28" s="65"/>
      <c r="F28" s="65"/>
      <c r="G28" s="65"/>
      <c r="H28" s="65"/>
      <c r="I28" s="65"/>
      <c r="J28" s="65"/>
      <c r="K28" s="65"/>
      <c r="L28" s="65"/>
      <c r="M28" s="67">
        <v>1077072.9117382811</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
      <c r="A29" s="64" t="s">
        <v>256</v>
      </c>
      <c r="B29" s="65">
        <f t="shared" si="6"/>
        <v>0</v>
      </c>
      <c r="C29" s="65"/>
      <c r="D29" s="65"/>
      <c r="E29" s="65"/>
      <c r="F29" s="65"/>
      <c r="G29" s="65"/>
      <c r="H29" s="65"/>
      <c r="I29" s="65"/>
      <c r="J29" s="65">
        <v>-6092536.3282617191</v>
      </c>
      <c r="K29" s="65"/>
      <c r="L29" s="65"/>
      <c r="M29" s="67"/>
      <c r="N29" s="65"/>
      <c r="O29" s="65">
        <v>3457532.9623828125</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-69119550.320624992</v>
      </c>
      <c r="X32" s="65">
        <v>-69119550.320624992</v>
      </c>
      <c r="Y32" s="65"/>
      <c r="Z32" s="65"/>
      <c r="AA32" s="65"/>
      <c r="AB32" s="65"/>
      <c r="AC32" s="65">
        <v>309839.39554394531</v>
      </c>
      <c r="AD32" s="65"/>
      <c r="AE32" s="65">
        <v>1116397.502203125</v>
      </c>
      <c r="AF32" s="65">
        <v>26574528.903499998</v>
      </c>
      <c r="AG32" s="65"/>
      <c r="AH32" s="65"/>
      <c r="AI32" s="65"/>
      <c r="AJ32" s="65">
        <v>1496845.0588593748</v>
      </c>
      <c r="AK32" s="65">
        <v>31801625.768750001</v>
      </c>
      <c r="AL32" s="65">
        <v>5564477.0206484376</v>
      </c>
      <c r="AM32" s="65"/>
      <c r="AN32" s="65">
        <v>254501.06005859375</v>
      </c>
      <c r="AO32" s="65">
        <v>7458569.0984375002</v>
      </c>
      <c r="AP32" s="65">
        <v>1088189.4349218749</v>
      </c>
      <c r="AQ32" s="65">
        <v>244077.63286132811</v>
      </c>
      <c r="AR32" s="65"/>
      <c r="AS32" s="65"/>
      <c r="AT32" s="65"/>
      <c r="AU32" s="65"/>
      <c r="AV32" s="65"/>
      <c r="AW32" s="65"/>
      <c r="AX32" s="65"/>
      <c r="AY32" s="65"/>
      <c r="AZ32" s="65"/>
      <c r="BA32" s="65"/>
      <c r="BB32" s="65"/>
      <c r="BC32" s="65"/>
      <c r="BD32" s="65"/>
      <c r="BE32" s="68"/>
    </row>
    <row r="33" spans="1:57" x14ac:dyDescent="0.2">
      <c r="A33" s="64" t="s">
        <v>260</v>
      </c>
      <c r="B33" s="65">
        <f t="shared" si="6"/>
        <v>-81059554.194124997</v>
      </c>
      <c r="C33" s="65"/>
      <c r="D33" s="65"/>
      <c r="E33" s="65">
        <v>-81059554.194124997</v>
      </c>
      <c r="F33" s="65"/>
      <c r="G33" s="65"/>
      <c r="H33" s="65"/>
      <c r="I33" s="65"/>
      <c r="J33" s="65"/>
      <c r="K33" s="65"/>
      <c r="L33" s="65"/>
      <c r="M33" s="67"/>
      <c r="N33" s="65"/>
      <c r="O33" s="65"/>
      <c r="P33" s="65"/>
      <c r="Q33" s="65">
        <f t="shared" si="7"/>
        <v>0</v>
      </c>
      <c r="R33" s="65"/>
      <c r="S33" s="65"/>
      <c r="T33" s="65"/>
      <c r="U33" s="65"/>
      <c r="V33" s="67"/>
      <c r="W33" s="65">
        <f t="shared" si="8"/>
        <v>25675476.936081253</v>
      </c>
      <c r="X33" s="65"/>
      <c r="Y33" s="65"/>
      <c r="Z33" s="65"/>
      <c r="AA33" s="65"/>
      <c r="AB33" s="65">
        <v>25675476.936081253</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
      <c r="A34" s="64" t="s">
        <v>261</v>
      </c>
      <c r="B34" s="65">
        <f>+D34+E34+F34</f>
        <v>0</v>
      </c>
      <c r="C34" s="65"/>
      <c r="D34" s="65"/>
      <c r="E34" s="65"/>
      <c r="F34" s="65"/>
      <c r="G34" s="65"/>
      <c r="H34" s="65"/>
      <c r="I34" s="65"/>
      <c r="J34" s="65"/>
      <c r="K34" s="65"/>
      <c r="L34" s="65"/>
      <c r="M34" s="67"/>
      <c r="N34" s="65"/>
      <c r="O34" s="65"/>
      <c r="P34" s="65"/>
      <c r="Q34" s="65">
        <f t="shared" si="7"/>
        <v>-23586998.616999999</v>
      </c>
      <c r="R34" s="65">
        <v>-23586998.616999999</v>
      </c>
      <c r="S34" s="65"/>
      <c r="T34" s="65"/>
      <c r="U34" s="65"/>
      <c r="V34" s="67">
        <v>-3802995.3666796875</v>
      </c>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985357.04990624997</v>
      </c>
      <c r="W36" s="76">
        <f t="shared" si="10"/>
        <v>0</v>
      </c>
      <c r="X36" s="75">
        <f t="shared" si="10"/>
        <v>0</v>
      </c>
      <c r="Y36" s="75">
        <f t="shared" si="10"/>
        <v>0</v>
      </c>
      <c r="Z36" s="75">
        <f t="shared" si="10"/>
        <v>0</v>
      </c>
      <c r="AA36" s="75">
        <f t="shared" si="10"/>
        <v>0</v>
      </c>
      <c r="AB36" s="75">
        <f t="shared" si="10"/>
        <v>0</v>
      </c>
      <c r="AC36" s="75">
        <f t="shared" si="10"/>
        <v>309839.39554394531</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0</v>
      </c>
      <c r="BE36" s="77">
        <f>SUM(BE37:BE47)</f>
        <v>0</v>
      </c>
    </row>
    <row r="37" spans="1:57" x14ac:dyDescent="0.2">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v>309839.39554394531</v>
      </c>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x14ac:dyDescent="0.2">
      <c r="A44" s="64" t="s">
        <v>266</v>
      </c>
      <c r="B44" s="65">
        <f>+D44+E44+F44</f>
        <v>0</v>
      </c>
      <c r="C44" s="65"/>
      <c r="D44" s="65"/>
      <c r="E44" s="65"/>
      <c r="F44" s="65"/>
      <c r="G44" s="65"/>
      <c r="H44" s="65"/>
      <c r="I44" s="65"/>
      <c r="J44" s="65"/>
      <c r="K44" s="65"/>
      <c r="L44" s="65"/>
      <c r="M44" s="67"/>
      <c r="N44" s="65"/>
      <c r="O44" s="65"/>
      <c r="P44" s="65"/>
      <c r="Q44" s="65">
        <f t="shared" si="12"/>
        <v>0</v>
      </c>
      <c r="R44" s="65"/>
      <c r="S44" s="65"/>
      <c r="T44" s="65"/>
      <c r="U44" s="65"/>
      <c r="V44" s="67">
        <v>985357.04990624997</v>
      </c>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x14ac:dyDescent="0.2">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x14ac:dyDescent="0.2">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x14ac:dyDescent="0.2">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
      <c r="A51" s="70" t="s">
        <v>271</v>
      </c>
      <c r="B51" s="71">
        <f>+B53+B68+B77+B83</f>
        <v>43851110.797916919</v>
      </c>
      <c r="C51" s="71">
        <f t="shared" ref="C51:AT51" si="14">+C53+C68+C77+C83</f>
        <v>0</v>
      </c>
      <c r="D51" s="71">
        <f t="shared" si="14"/>
        <v>0</v>
      </c>
      <c r="E51" s="71">
        <f t="shared" si="14"/>
        <v>43851110.797916919</v>
      </c>
      <c r="F51" s="71">
        <f t="shared" si="14"/>
        <v>0</v>
      </c>
      <c r="G51" s="71">
        <f t="shared" si="14"/>
        <v>0</v>
      </c>
      <c r="H51" s="71">
        <f t="shared" si="14"/>
        <v>0</v>
      </c>
      <c r="I51" s="71">
        <f t="shared" si="14"/>
        <v>0</v>
      </c>
      <c r="J51" s="71">
        <f t="shared" si="14"/>
        <v>0</v>
      </c>
      <c r="K51" s="71">
        <f t="shared" si="14"/>
        <v>0</v>
      </c>
      <c r="L51" s="71">
        <f t="shared" si="14"/>
        <v>0</v>
      </c>
      <c r="M51" s="72">
        <f t="shared" si="14"/>
        <v>1077072.9117382811</v>
      </c>
      <c r="N51" s="71">
        <f t="shared" si="14"/>
        <v>325191.36</v>
      </c>
      <c r="O51" s="71">
        <f t="shared" si="14"/>
        <v>3457532.9623828125</v>
      </c>
      <c r="P51" s="71">
        <f t="shared" si="14"/>
        <v>0</v>
      </c>
      <c r="Q51" s="71">
        <f t="shared" si="14"/>
        <v>45296576.194289058</v>
      </c>
      <c r="R51" s="71">
        <f t="shared" si="14"/>
        <v>45296576.194289058</v>
      </c>
      <c r="S51" s="71">
        <f t="shared" si="14"/>
        <v>0</v>
      </c>
      <c r="T51" s="71">
        <f t="shared" si="14"/>
        <v>0</v>
      </c>
      <c r="U51" s="71">
        <f t="shared" si="14"/>
        <v>0</v>
      </c>
      <c r="V51" s="72">
        <f t="shared" si="14"/>
        <v>4510172.1236330569</v>
      </c>
      <c r="W51" s="71">
        <f>+W53+W68+W77+W83</f>
        <v>0</v>
      </c>
      <c r="X51" s="71">
        <f t="shared" si="14"/>
        <v>0</v>
      </c>
      <c r="Y51" s="71">
        <f t="shared" si="14"/>
        <v>0</v>
      </c>
      <c r="Z51" s="71">
        <f t="shared" si="14"/>
        <v>0</v>
      </c>
      <c r="AA51" s="71">
        <f t="shared" si="14"/>
        <v>0</v>
      </c>
      <c r="AB51" s="71">
        <f t="shared" si="14"/>
        <v>0</v>
      </c>
      <c r="AC51" s="71">
        <f t="shared" si="14"/>
        <v>1.1336558396136387</v>
      </c>
      <c r="AD51" s="71">
        <f t="shared" si="14"/>
        <v>0</v>
      </c>
      <c r="AE51" s="71">
        <f t="shared" si="14"/>
        <v>1105177.6234509279</v>
      </c>
      <c r="AF51" s="71">
        <f t="shared" si="14"/>
        <v>28110563.55546996</v>
      </c>
      <c r="AG51" s="71">
        <f t="shared" si="14"/>
        <v>0</v>
      </c>
      <c r="AH51" s="71">
        <f t="shared" si="14"/>
        <v>0</v>
      </c>
      <c r="AI51" s="71">
        <f t="shared" si="14"/>
        <v>0</v>
      </c>
      <c r="AJ51" s="71">
        <f t="shared" si="14"/>
        <v>1487318.1116889494</v>
      </c>
      <c r="AK51" s="71">
        <f t="shared" si="14"/>
        <v>29737069.67001953</v>
      </c>
      <c r="AL51" s="71">
        <f t="shared" si="14"/>
        <v>1533333.7389366608</v>
      </c>
      <c r="AM51" s="71">
        <f t="shared" si="14"/>
        <v>0</v>
      </c>
      <c r="AN51" s="71">
        <f t="shared" si="14"/>
        <v>0</v>
      </c>
      <c r="AO51" s="71">
        <f t="shared" si="14"/>
        <v>0</v>
      </c>
      <c r="AP51" s="71">
        <f t="shared" si="14"/>
        <v>0</v>
      </c>
      <c r="AQ51" s="71">
        <f t="shared" si="14"/>
        <v>0</v>
      </c>
      <c r="AR51" s="71">
        <f t="shared" si="14"/>
        <v>0</v>
      </c>
      <c r="AS51" s="71">
        <f t="shared" si="14"/>
        <v>0</v>
      </c>
      <c r="AT51" s="71">
        <f t="shared" si="14"/>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x14ac:dyDescent="0.2">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
      <c r="A53" s="78" t="s">
        <v>272</v>
      </c>
      <c r="B53" s="65">
        <f>SUM(B54:B66)</f>
        <v>27839138.999580517</v>
      </c>
      <c r="C53" s="65">
        <f t="shared" ref="C53:AT53" si="15">SUM(C54:C66)</f>
        <v>0</v>
      </c>
      <c r="D53" s="65">
        <f t="shared" si="15"/>
        <v>0</v>
      </c>
      <c r="E53" s="65">
        <f t="shared" si="15"/>
        <v>27839138.999580517</v>
      </c>
      <c r="F53" s="65">
        <f t="shared" si="15"/>
        <v>0</v>
      </c>
      <c r="G53" s="65">
        <f t="shared" si="15"/>
        <v>0</v>
      </c>
      <c r="H53" s="65">
        <f t="shared" si="15"/>
        <v>0</v>
      </c>
      <c r="I53" s="65">
        <f t="shared" si="15"/>
        <v>0</v>
      </c>
      <c r="J53" s="65">
        <f t="shared" si="15"/>
        <v>0</v>
      </c>
      <c r="K53" s="65">
        <f t="shared" si="15"/>
        <v>0</v>
      </c>
      <c r="L53" s="65">
        <f t="shared" si="15"/>
        <v>0</v>
      </c>
      <c r="M53" s="67">
        <f t="shared" si="15"/>
        <v>1077072.9117382811</v>
      </c>
      <c r="N53" s="65">
        <f t="shared" si="15"/>
        <v>325191.36</v>
      </c>
      <c r="O53" s="65">
        <f t="shared" si="15"/>
        <v>3457532.9623828125</v>
      </c>
      <c r="P53" s="65">
        <f t="shared" si="15"/>
        <v>0</v>
      </c>
      <c r="Q53" s="65">
        <f t="shared" si="15"/>
        <v>8636975.5542890616</v>
      </c>
      <c r="R53" s="65">
        <f t="shared" si="15"/>
        <v>8636975.5542890616</v>
      </c>
      <c r="S53" s="65">
        <f t="shared" si="15"/>
        <v>0</v>
      </c>
      <c r="T53" s="65">
        <f t="shared" si="15"/>
        <v>0</v>
      </c>
      <c r="U53" s="65">
        <f t="shared" si="15"/>
        <v>0</v>
      </c>
      <c r="V53" s="67">
        <f t="shared" si="15"/>
        <v>4507869.9326330572</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0</v>
      </c>
      <c r="AF53" s="65">
        <f t="shared" si="15"/>
        <v>23036.050377952575</v>
      </c>
      <c r="AG53" s="65">
        <f t="shared" si="15"/>
        <v>0</v>
      </c>
      <c r="AH53" s="65">
        <f t="shared" si="15"/>
        <v>0</v>
      </c>
      <c r="AI53" s="65">
        <f t="shared" si="15"/>
        <v>0</v>
      </c>
      <c r="AJ53" s="65">
        <f t="shared" si="15"/>
        <v>42308.831636528004</v>
      </c>
      <c r="AK53" s="65">
        <f t="shared" si="15"/>
        <v>3584522.5460937498</v>
      </c>
      <c r="AL53" s="65">
        <f t="shared" si="15"/>
        <v>12933.254531639101</v>
      </c>
      <c r="AM53" s="65">
        <f t="shared" si="15"/>
        <v>0</v>
      </c>
      <c r="AN53" s="65">
        <f t="shared" si="15"/>
        <v>0</v>
      </c>
      <c r="AO53" s="65">
        <f t="shared" si="15"/>
        <v>0</v>
      </c>
      <c r="AP53" s="65">
        <f t="shared" si="15"/>
        <v>0</v>
      </c>
      <c r="AQ53" s="65">
        <f t="shared" si="15"/>
        <v>0</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0</v>
      </c>
      <c r="BE53" s="68">
        <f>SUM(BE54:BE66)</f>
        <v>0</v>
      </c>
    </row>
    <row r="54" spans="1:57" x14ac:dyDescent="0.2">
      <c r="A54" s="64" t="s">
        <v>273</v>
      </c>
      <c r="B54" s="65">
        <f t="shared" ref="B54:B66" si="16">+D54+E54+F54</f>
        <v>5060781.8459707033</v>
      </c>
      <c r="C54" s="65"/>
      <c r="D54" s="65"/>
      <c r="E54" s="65">
        <v>5060781.8459707033</v>
      </c>
      <c r="F54" s="65"/>
      <c r="G54" s="65"/>
      <c r="H54" s="65"/>
      <c r="I54" s="65"/>
      <c r="J54" s="65"/>
      <c r="K54" s="65"/>
      <c r="L54" s="65"/>
      <c r="M54" s="67">
        <v>289838.25</v>
      </c>
      <c r="N54" s="65">
        <v>325191.36</v>
      </c>
      <c r="O54" s="65">
        <v>3457532.9623828125</v>
      </c>
      <c r="P54" s="65"/>
      <c r="Q54" s="65">
        <f t="shared" ref="Q54:Q67" si="17">SUM(R54:U54)</f>
        <v>0</v>
      </c>
      <c r="R54" s="65"/>
      <c r="S54" s="65"/>
      <c r="T54" s="65"/>
      <c r="U54" s="65"/>
      <c r="V54" s="67">
        <v>739564.821</v>
      </c>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x14ac:dyDescent="0.2">
      <c r="A55" s="64" t="s">
        <v>274</v>
      </c>
      <c r="B55" s="65">
        <f t="shared" si="16"/>
        <v>5280208.4814933594</v>
      </c>
      <c r="C55" s="65"/>
      <c r="D55" s="65"/>
      <c r="E55" s="65">
        <v>5280208.4814933594</v>
      </c>
      <c r="F55" s="65"/>
      <c r="G55" s="65"/>
      <c r="H55" s="65"/>
      <c r="I55" s="65"/>
      <c r="J55" s="65"/>
      <c r="K55" s="65"/>
      <c r="L55" s="65"/>
      <c r="M55" s="67">
        <v>82586.009999999995</v>
      </c>
      <c r="N55" s="65"/>
      <c r="O55" s="65"/>
      <c r="P55" s="65"/>
      <c r="Q55" s="65">
        <f t="shared" si="17"/>
        <v>0</v>
      </c>
      <c r="R55" s="65"/>
      <c r="S55" s="65"/>
      <c r="T55" s="65"/>
      <c r="U55" s="65"/>
      <c r="V55" s="67">
        <v>2411741.6010000003</v>
      </c>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x14ac:dyDescent="0.2">
      <c r="A56" s="64" t="s">
        <v>275</v>
      </c>
      <c r="B56" s="65">
        <f t="shared" si="16"/>
        <v>489143.6372754394</v>
      </c>
      <c r="C56" s="65"/>
      <c r="D56" s="65"/>
      <c r="E56" s="65">
        <v>489143.6372754394</v>
      </c>
      <c r="F56" s="65"/>
      <c r="G56" s="65"/>
      <c r="H56" s="65"/>
      <c r="I56" s="65"/>
      <c r="J56" s="65"/>
      <c r="K56" s="65"/>
      <c r="L56" s="65"/>
      <c r="M56" s="67">
        <v>93940.99</v>
      </c>
      <c r="N56" s="65"/>
      <c r="O56" s="65"/>
      <c r="P56" s="65"/>
      <c r="Q56" s="65">
        <f t="shared" si="17"/>
        <v>0</v>
      </c>
      <c r="R56" s="65"/>
      <c r="S56" s="65"/>
      <c r="T56" s="65"/>
      <c r="U56" s="65"/>
      <c r="V56" s="67">
        <v>36161.243999999999</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x14ac:dyDescent="0.2">
      <c r="A57" s="64" t="s">
        <v>276</v>
      </c>
      <c r="B57" s="65">
        <f t="shared" si="16"/>
        <v>4944170.4188601561</v>
      </c>
      <c r="C57" s="65"/>
      <c r="D57" s="65"/>
      <c r="E57" s="65">
        <v>4944170.4188601561</v>
      </c>
      <c r="F57" s="65"/>
      <c r="G57" s="65"/>
      <c r="H57" s="65"/>
      <c r="I57" s="65"/>
      <c r="J57" s="65"/>
      <c r="K57" s="65"/>
      <c r="L57" s="65"/>
      <c r="M57" s="67">
        <v>18368.349999999999</v>
      </c>
      <c r="N57" s="65"/>
      <c r="O57" s="65"/>
      <c r="P57" s="65"/>
      <c r="Q57" s="65">
        <f t="shared" si="17"/>
        <v>0</v>
      </c>
      <c r="R57" s="65"/>
      <c r="S57" s="65"/>
      <c r="T57" s="65"/>
      <c r="U57" s="65"/>
      <c r="V57" s="67">
        <v>820534.56300000008</v>
      </c>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x14ac:dyDescent="0.2">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v>38407.284</v>
      </c>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x14ac:dyDescent="0.2">
      <c r="A59" s="64" t="s">
        <v>278</v>
      </c>
      <c r="B59" s="65">
        <f t="shared" si="16"/>
        <v>0</v>
      </c>
      <c r="C59" s="65"/>
      <c r="D59" s="65"/>
      <c r="E59" s="65"/>
      <c r="F59" s="65"/>
      <c r="G59" s="65"/>
      <c r="H59" s="65"/>
      <c r="I59" s="65"/>
      <c r="J59" s="65"/>
      <c r="K59" s="65"/>
      <c r="L59" s="65"/>
      <c r="M59" s="67">
        <v>17032.47</v>
      </c>
      <c r="N59" s="65"/>
      <c r="O59" s="65"/>
      <c r="P59" s="65"/>
      <c r="Q59" s="65">
        <f t="shared" si="17"/>
        <v>0</v>
      </c>
      <c r="R59" s="65"/>
      <c r="S59" s="65"/>
      <c r="T59" s="65"/>
      <c r="U59" s="65"/>
      <c r="V59" s="67">
        <v>73670.112000000008</v>
      </c>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x14ac:dyDescent="0.2">
      <c r="A60" s="64" t="s">
        <v>279</v>
      </c>
      <c r="B60" s="65">
        <f t="shared" si="16"/>
        <v>848822.46267304686</v>
      </c>
      <c r="C60" s="65"/>
      <c r="D60" s="65"/>
      <c r="E60" s="65">
        <v>848822.46267304686</v>
      </c>
      <c r="F60" s="65"/>
      <c r="G60" s="65"/>
      <c r="H60" s="65"/>
      <c r="I60" s="65"/>
      <c r="J60" s="65"/>
      <c r="K60" s="65"/>
      <c r="L60" s="65"/>
      <c r="M60" s="67">
        <v>13311.09</v>
      </c>
      <c r="N60" s="65"/>
      <c r="O60" s="65"/>
      <c r="P60" s="65"/>
      <c r="Q60" s="65">
        <f t="shared" si="17"/>
        <v>0</v>
      </c>
      <c r="R60" s="65"/>
      <c r="S60" s="65"/>
      <c r="T60" s="65"/>
      <c r="U60" s="65"/>
      <c r="V60" s="67"/>
      <c r="W60" s="65">
        <f t="shared" si="18"/>
        <v>0</v>
      </c>
      <c r="X60" s="65"/>
      <c r="Y60" s="65"/>
      <c r="Z60" s="65"/>
      <c r="AA60" s="65"/>
      <c r="AB60" s="65"/>
      <c r="AC60" s="65"/>
      <c r="AD60" s="65"/>
      <c r="AE60" s="65"/>
      <c r="AF60" s="65">
        <v>19745.186115844725</v>
      </c>
      <c r="AG60" s="65"/>
      <c r="AH60" s="65"/>
      <c r="AI60" s="65"/>
      <c r="AJ60" s="65">
        <v>39054.306209594717</v>
      </c>
      <c r="AK60" s="65">
        <v>2992995.9601562498</v>
      </c>
      <c r="AL60" s="65">
        <v>5983.3192294845585</v>
      </c>
      <c r="AM60" s="65"/>
      <c r="AN60" s="65"/>
      <c r="AO60" s="65"/>
      <c r="AP60" s="65"/>
      <c r="AQ60" s="65"/>
      <c r="AR60" s="65"/>
      <c r="AS60" s="65"/>
      <c r="AT60" s="65"/>
      <c r="AU60" s="65"/>
      <c r="AV60" s="65"/>
      <c r="AW60" s="65"/>
      <c r="AX60" s="65"/>
      <c r="AY60" s="65"/>
      <c r="AZ60" s="65"/>
      <c r="BA60" s="65"/>
      <c r="BB60" s="65"/>
      <c r="BC60" s="65"/>
      <c r="BD60" s="65"/>
      <c r="BE60" s="68"/>
    </row>
    <row r="61" spans="1:57" x14ac:dyDescent="0.2">
      <c r="A61" s="64" t="s">
        <v>280</v>
      </c>
      <c r="B61" s="65">
        <f t="shared" si="16"/>
        <v>0</v>
      </c>
      <c r="C61" s="65"/>
      <c r="D61" s="65"/>
      <c r="E61" s="65"/>
      <c r="F61" s="65"/>
      <c r="G61" s="65"/>
      <c r="H61" s="65"/>
      <c r="I61" s="65"/>
      <c r="J61" s="65"/>
      <c r="K61" s="65"/>
      <c r="L61" s="65"/>
      <c r="M61" s="67">
        <v>5248.0999999999995</v>
      </c>
      <c r="N61" s="65"/>
      <c r="O61" s="65"/>
      <c r="P61" s="65"/>
      <c r="Q61" s="65">
        <f t="shared" si="17"/>
        <v>0</v>
      </c>
      <c r="R61" s="65"/>
      <c r="S61" s="65"/>
      <c r="T61" s="65"/>
      <c r="U61" s="65"/>
      <c r="V61" s="67">
        <v>127631.223</v>
      </c>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x14ac:dyDescent="0.2">
      <c r="A62" s="64" t="s">
        <v>281</v>
      </c>
      <c r="B62" s="65">
        <f t="shared" si="16"/>
        <v>0</v>
      </c>
      <c r="C62" s="65"/>
      <c r="D62" s="65"/>
      <c r="E62" s="65"/>
      <c r="F62" s="65"/>
      <c r="G62" s="65"/>
      <c r="H62" s="65"/>
      <c r="I62" s="65"/>
      <c r="J62" s="65"/>
      <c r="K62" s="65"/>
      <c r="L62" s="65"/>
      <c r="M62" s="67">
        <v>234256.1</v>
      </c>
      <c r="N62" s="65"/>
      <c r="O62" s="65"/>
      <c r="P62" s="65"/>
      <c r="Q62" s="65">
        <f t="shared" si="17"/>
        <v>0</v>
      </c>
      <c r="R62" s="65"/>
      <c r="S62" s="65"/>
      <c r="T62" s="65"/>
      <c r="U62" s="65"/>
      <c r="V62" s="67">
        <v>51490.466999999997</v>
      </c>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x14ac:dyDescent="0.2">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x14ac:dyDescent="0.2">
      <c r="A64" s="64" t="s">
        <v>283</v>
      </c>
      <c r="B64" s="65">
        <f t="shared" si="16"/>
        <v>0</v>
      </c>
      <c r="C64" s="65"/>
      <c r="D64" s="65"/>
      <c r="E64" s="65"/>
      <c r="F64" s="65"/>
      <c r="G64" s="65"/>
      <c r="H64" s="65"/>
      <c r="I64" s="65"/>
      <c r="J64" s="65"/>
      <c r="K64" s="65"/>
      <c r="L64" s="65"/>
      <c r="M64" s="67"/>
      <c r="N64" s="65"/>
      <c r="O64" s="65"/>
      <c r="P64" s="65"/>
      <c r="Q64" s="65">
        <f t="shared" si="17"/>
        <v>0</v>
      </c>
      <c r="R64" s="65"/>
      <c r="S64" s="65"/>
      <c r="T64" s="65"/>
      <c r="U64" s="65"/>
      <c r="V64" s="67"/>
      <c r="W64" s="65">
        <f t="shared" si="18"/>
        <v>0</v>
      </c>
      <c r="X64" s="65"/>
      <c r="Y64" s="65"/>
      <c r="Z64" s="65"/>
      <c r="AA64" s="65"/>
      <c r="AB64" s="65"/>
      <c r="AC64" s="65"/>
      <c r="AD64" s="65"/>
      <c r="AE64" s="65"/>
      <c r="AF64" s="65">
        <v>3290.8642621078488</v>
      </c>
      <c r="AG64" s="65"/>
      <c r="AH64" s="65"/>
      <c r="AI64" s="65"/>
      <c r="AJ64" s="65">
        <v>3254.5254269332881</v>
      </c>
      <c r="AK64" s="65">
        <v>591526.5859375</v>
      </c>
      <c r="AL64" s="65">
        <v>6949.9353021545412</v>
      </c>
      <c r="AM64" s="65"/>
      <c r="AN64" s="65"/>
      <c r="AO64" s="65"/>
      <c r="AP64" s="65"/>
      <c r="AQ64" s="65"/>
      <c r="AR64" s="65"/>
      <c r="AS64" s="65"/>
      <c r="AT64" s="65"/>
      <c r="AU64" s="65"/>
      <c r="AV64" s="65"/>
      <c r="AW64" s="65"/>
      <c r="AX64" s="65"/>
      <c r="AY64" s="65"/>
      <c r="AZ64" s="65"/>
      <c r="BA64" s="65"/>
      <c r="BB64" s="65"/>
      <c r="BC64" s="65"/>
      <c r="BD64" s="65"/>
      <c r="BE64" s="68"/>
    </row>
    <row r="65" spans="1:57" x14ac:dyDescent="0.2">
      <c r="A65" s="64" t="s">
        <v>284</v>
      </c>
      <c r="B65" s="65">
        <f t="shared" si="16"/>
        <v>0</v>
      </c>
      <c r="C65" s="65"/>
      <c r="D65" s="65"/>
      <c r="E65" s="65"/>
      <c r="F65" s="65"/>
      <c r="G65" s="65"/>
      <c r="H65" s="65"/>
      <c r="I65" s="65"/>
      <c r="J65" s="65"/>
      <c r="K65" s="65"/>
      <c r="L65" s="65"/>
      <c r="M65" s="67"/>
      <c r="N65" s="65"/>
      <c r="O65" s="65"/>
      <c r="P65" s="65"/>
      <c r="Q65" s="65">
        <f t="shared" si="17"/>
        <v>0</v>
      </c>
      <c r="R65" s="65"/>
      <c r="S65" s="65"/>
      <c r="T65" s="65"/>
      <c r="U65" s="65"/>
      <c r="V65" s="67">
        <v>617.66100000000006</v>
      </c>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x14ac:dyDescent="0.2">
      <c r="A66" s="64" t="s">
        <v>285</v>
      </c>
      <c r="B66" s="65">
        <f t="shared" si="16"/>
        <v>11216012.153307812</v>
      </c>
      <c r="C66" s="65"/>
      <c r="D66" s="65"/>
      <c r="E66" s="65">
        <v>11216012.153307812</v>
      </c>
      <c r="F66" s="65"/>
      <c r="G66" s="65"/>
      <c r="H66" s="65"/>
      <c r="I66" s="65"/>
      <c r="J66" s="65"/>
      <c r="K66" s="65"/>
      <c r="L66" s="65"/>
      <c r="M66" s="67">
        <v>322491.55173828127</v>
      </c>
      <c r="N66" s="65"/>
      <c r="O66" s="65"/>
      <c r="P66" s="65"/>
      <c r="Q66" s="65">
        <f t="shared" si="17"/>
        <v>8636975.5542890616</v>
      </c>
      <c r="R66" s="65">
        <v>8636975.5542890616</v>
      </c>
      <c r="S66" s="65"/>
      <c r="T66" s="65"/>
      <c r="U66" s="65"/>
      <c r="V66" s="67">
        <v>208050.95663305666</v>
      </c>
      <c r="W66" s="65">
        <f t="shared" si="18"/>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x14ac:dyDescent="0.2">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
      <c r="A68" s="79" t="s">
        <v>286</v>
      </c>
      <c r="B68" s="80">
        <f>SUM(B69:B75)</f>
        <v>207361.35111599122</v>
      </c>
      <c r="C68" s="80">
        <f t="shared" ref="C68:AT68" si="19">SUM(C69:C75)</f>
        <v>0</v>
      </c>
      <c r="D68" s="80">
        <f t="shared" si="19"/>
        <v>0</v>
      </c>
      <c r="E68" s="80">
        <f t="shared" si="19"/>
        <v>207361.35111599122</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0</v>
      </c>
      <c r="AF68" s="80">
        <f t="shared" si="19"/>
        <v>26860035.108437497</v>
      </c>
      <c r="AG68" s="80">
        <f t="shared" si="19"/>
        <v>0</v>
      </c>
      <c r="AH68" s="80">
        <f t="shared" si="19"/>
        <v>0</v>
      </c>
      <c r="AI68" s="80">
        <f t="shared" si="19"/>
        <v>0</v>
      </c>
      <c r="AJ68" s="80">
        <f t="shared" si="19"/>
        <v>3254.5254269332881</v>
      </c>
      <c r="AK68" s="80">
        <f t="shared" si="19"/>
        <v>20922037.211718749</v>
      </c>
      <c r="AL68" s="80">
        <f t="shared" si="19"/>
        <v>7933.3099345626842</v>
      </c>
      <c r="AM68" s="80">
        <f t="shared" si="19"/>
        <v>0</v>
      </c>
      <c r="AN68" s="80">
        <f t="shared" si="19"/>
        <v>0</v>
      </c>
      <c r="AO68" s="80">
        <f t="shared" si="19"/>
        <v>0</v>
      </c>
      <c r="AP68" s="80">
        <f t="shared" si="19"/>
        <v>0</v>
      </c>
      <c r="AQ68" s="80">
        <f t="shared" si="19"/>
        <v>0</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0</v>
      </c>
      <c r="BE68" s="82">
        <f>SUM(BE69:BE75)</f>
        <v>0</v>
      </c>
    </row>
    <row r="69" spans="1:57" x14ac:dyDescent="0.2">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x14ac:dyDescent="0.2">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c r="AF71" s="65">
        <v>26860035.108437497</v>
      </c>
      <c r="AG71" s="65"/>
      <c r="AH71" s="65"/>
      <c r="AI71" s="65"/>
      <c r="AJ71" s="65">
        <v>3254.5254269332881</v>
      </c>
      <c r="AK71" s="65">
        <v>20655207.28125</v>
      </c>
      <c r="AL71" s="65">
        <v>7933.3099345626842</v>
      </c>
      <c r="AM71" s="65"/>
      <c r="AN71" s="65"/>
      <c r="AO71" s="65"/>
      <c r="AP71" s="65"/>
      <c r="AQ71" s="65"/>
      <c r="AR71" s="65"/>
      <c r="AS71" s="65"/>
      <c r="AT71" s="65"/>
      <c r="AU71" s="65"/>
      <c r="AV71" s="65"/>
      <c r="AW71" s="65"/>
      <c r="AX71" s="65"/>
      <c r="AY71" s="65"/>
      <c r="AZ71" s="65"/>
      <c r="BA71" s="65"/>
      <c r="BB71" s="65"/>
      <c r="BC71" s="65"/>
      <c r="BD71" s="65"/>
      <c r="BE71" s="68"/>
    </row>
    <row r="72" spans="1:57" x14ac:dyDescent="0.2">
      <c r="A72" s="64" t="s">
        <v>290</v>
      </c>
      <c r="B72" s="65">
        <f t="shared" si="20"/>
        <v>0</v>
      </c>
      <c r="C72" s="65"/>
      <c r="D72" s="65"/>
      <c r="E72" s="65"/>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c r="AG72" s="65"/>
      <c r="AH72" s="65"/>
      <c r="AI72" s="65"/>
      <c r="AJ72" s="65"/>
      <c r="AK72" s="65">
        <v>102874.1857421875</v>
      </c>
      <c r="AL72" s="65"/>
      <c r="AM72" s="65"/>
      <c r="AN72" s="65"/>
      <c r="AO72" s="65"/>
      <c r="AP72" s="65"/>
      <c r="AQ72" s="65"/>
      <c r="AR72" s="65"/>
      <c r="AS72" s="65"/>
      <c r="AT72" s="65"/>
      <c r="AU72" s="65"/>
      <c r="AV72" s="65"/>
      <c r="AW72" s="65"/>
      <c r="AX72" s="65"/>
      <c r="AY72" s="65"/>
      <c r="AZ72" s="65"/>
      <c r="BA72" s="65"/>
      <c r="BB72" s="65"/>
      <c r="BC72" s="65"/>
      <c r="BD72" s="65"/>
      <c r="BE72" s="68"/>
    </row>
    <row r="73" spans="1:57" x14ac:dyDescent="0.2">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x14ac:dyDescent="0.2">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v>163955.74472656249</v>
      </c>
      <c r="AL74" s="65"/>
      <c r="AM74" s="65"/>
      <c r="AN74" s="65"/>
      <c r="AO74" s="65"/>
      <c r="AP74" s="65"/>
      <c r="AQ74" s="65"/>
      <c r="AR74" s="65"/>
      <c r="AS74" s="65"/>
      <c r="AT74" s="65"/>
      <c r="AU74" s="65"/>
      <c r="AV74" s="65"/>
      <c r="AW74" s="65"/>
      <c r="AX74" s="65"/>
      <c r="AY74" s="65"/>
      <c r="AZ74" s="65"/>
      <c r="BA74" s="65"/>
      <c r="BB74" s="65"/>
      <c r="BC74" s="65"/>
      <c r="BD74" s="65"/>
      <c r="BE74" s="68"/>
    </row>
    <row r="75" spans="1:57" x14ac:dyDescent="0.2">
      <c r="A75" s="64" t="s">
        <v>293</v>
      </c>
      <c r="B75" s="65">
        <f t="shared" si="20"/>
        <v>207361.35111599122</v>
      </c>
      <c r="C75" s="65"/>
      <c r="D75" s="65"/>
      <c r="E75" s="65">
        <v>207361.35111599122</v>
      </c>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x14ac:dyDescent="0.2">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
      <c r="A77" s="79" t="s">
        <v>294</v>
      </c>
      <c r="B77" s="65">
        <f>SUM(B78:B81)</f>
        <v>15804610.447220409</v>
      </c>
      <c r="C77" s="65">
        <f t="shared" ref="C77:AT77" si="23">SUM(C78:C81)</f>
        <v>0</v>
      </c>
      <c r="D77" s="65">
        <f t="shared" si="23"/>
        <v>0</v>
      </c>
      <c r="E77" s="65">
        <f t="shared" si="23"/>
        <v>15804610.447220409</v>
      </c>
      <c r="F77" s="65">
        <f t="shared" si="23"/>
        <v>0</v>
      </c>
      <c r="G77" s="65">
        <f t="shared" si="23"/>
        <v>0</v>
      </c>
      <c r="H77" s="65">
        <f t="shared" si="23"/>
        <v>0</v>
      </c>
      <c r="I77" s="65">
        <f t="shared" si="23"/>
        <v>0</v>
      </c>
      <c r="J77" s="65">
        <f t="shared" si="23"/>
        <v>0</v>
      </c>
      <c r="K77" s="65">
        <f t="shared" si="23"/>
        <v>0</v>
      </c>
      <c r="L77" s="65">
        <f t="shared" si="23"/>
        <v>0</v>
      </c>
      <c r="M77" s="67">
        <f t="shared" si="23"/>
        <v>0</v>
      </c>
      <c r="N77" s="65">
        <f t="shared" si="23"/>
        <v>0</v>
      </c>
      <c r="O77" s="65">
        <f t="shared" si="23"/>
        <v>0</v>
      </c>
      <c r="P77" s="65">
        <f t="shared" si="23"/>
        <v>0</v>
      </c>
      <c r="Q77" s="65">
        <f t="shared" si="23"/>
        <v>36659600.640000001</v>
      </c>
      <c r="R77" s="65">
        <f t="shared" si="23"/>
        <v>36659600.640000001</v>
      </c>
      <c r="S77" s="65">
        <f t="shared" si="23"/>
        <v>0</v>
      </c>
      <c r="T77" s="65">
        <f t="shared" si="23"/>
        <v>0</v>
      </c>
      <c r="U77" s="65">
        <f t="shared" si="23"/>
        <v>0</v>
      </c>
      <c r="V77" s="67">
        <f t="shared" si="23"/>
        <v>2302.1910000000003</v>
      </c>
      <c r="W77" s="67">
        <f t="shared" si="23"/>
        <v>0</v>
      </c>
      <c r="X77" s="65">
        <f t="shared" si="23"/>
        <v>0</v>
      </c>
      <c r="Y77" s="65">
        <f t="shared" si="23"/>
        <v>0</v>
      </c>
      <c r="Z77" s="65">
        <f t="shared" si="23"/>
        <v>0</v>
      </c>
      <c r="AA77" s="65">
        <f t="shared" si="23"/>
        <v>0</v>
      </c>
      <c r="AB77" s="65">
        <f t="shared" si="23"/>
        <v>0</v>
      </c>
      <c r="AC77" s="65">
        <f t="shared" si="23"/>
        <v>1.1336558396136387</v>
      </c>
      <c r="AD77" s="65">
        <f t="shared" si="23"/>
        <v>0</v>
      </c>
      <c r="AE77" s="65">
        <f t="shared" si="23"/>
        <v>1105177.6234509279</v>
      </c>
      <c r="AF77" s="65">
        <f t="shared" si="23"/>
        <v>1227492.3966545104</v>
      </c>
      <c r="AG77" s="65">
        <f t="shared" si="23"/>
        <v>0</v>
      </c>
      <c r="AH77" s="65">
        <f t="shared" si="23"/>
        <v>0</v>
      </c>
      <c r="AI77" s="65">
        <f t="shared" si="23"/>
        <v>0</v>
      </c>
      <c r="AJ77" s="65">
        <f t="shared" si="23"/>
        <v>1441754.7546254881</v>
      </c>
      <c r="AK77" s="65">
        <f t="shared" si="23"/>
        <v>5230509.9122070316</v>
      </c>
      <c r="AL77" s="65">
        <f t="shared" si="23"/>
        <v>1512467.1744704591</v>
      </c>
      <c r="AM77" s="65">
        <f t="shared" si="23"/>
        <v>0</v>
      </c>
      <c r="AN77" s="65">
        <f t="shared" si="23"/>
        <v>0</v>
      </c>
      <c r="AO77" s="65">
        <f t="shared" si="23"/>
        <v>0</v>
      </c>
      <c r="AP77" s="65">
        <f t="shared" si="23"/>
        <v>0</v>
      </c>
      <c r="AQ77" s="65">
        <f t="shared" si="23"/>
        <v>0</v>
      </c>
      <c r="AR77" s="65">
        <f t="shared" si="23"/>
        <v>0</v>
      </c>
      <c r="AS77" s="65">
        <f t="shared" si="23"/>
        <v>0</v>
      </c>
      <c r="AT77" s="65">
        <f t="shared" si="23"/>
        <v>0</v>
      </c>
      <c r="AU77" s="65"/>
      <c r="AV77" s="65"/>
      <c r="AW77" s="65"/>
      <c r="AX77" s="65"/>
      <c r="AY77" s="65"/>
      <c r="AZ77" s="65"/>
      <c r="BA77" s="65">
        <f>SUM(BA78:BA81)</f>
        <v>0</v>
      </c>
      <c r="BB77" s="65">
        <f>SUM(BB78:BB81)</f>
        <v>0</v>
      </c>
      <c r="BC77" s="65">
        <f>SUM(BC78:BC81)</f>
        <v>0</v>
      </c>
      <c r="BD77" s="65">
        <f>SUM(BD78:BD81)</f>
        <v>0</v>
      </c>
      <c r="BE77" s="68">
        <f>SUM(BE78:BE81)</f>
        <v>0</v>
      </c>
    </row>
    <row r="78" spans="1:57" x14ac:dyDescent="0.2">
      <c r="A78" s="64" t="s">
        <v>295</v>
      </c>
      <c r="B78" s="65">
        <f>+D78+E78+F78</f>
        <v>875857.11286201177</v>
      </c>
      <c r="C78" s="65"/>
      <c r="D78" s="65"/>
      <c r="E78" s="65">
        <v>875857.11286201177</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v>0.12112156945932656</v>
      </c>
      <c r="AD78" s="65"/>
      <c r="AE78" s="65"/>
      <c r="AF78" s="65">
        <v>503502.24378124997</v>
      </c>
      <c r="AG78" s="65"/>
      <c r="AH78" s="65"/>
      <c r="AI78" s="65"/>
      <c r="AJ78" s="65">
        <v>182253.42608105467</v>
      </c>
      <c r="AK78" s="65">
        <v>2758314.3695312501</v>
      </c>
      <c r="AL78" s="65">
        <v>136584.38637353518</v>
      </c>
      <c r="AM78" s="65"/>
      <c r="AN78" s="65"/>
      <c r="AO78" s="65"/>
      <c r="AP78" s="65"/>
      <c r="AQ78" s="65"/>
      <c r="AR78" s="65"/>
      <c r="AS78" s="65"/>
      <c r="AT78" s="65"/>
      <c r="AU78" s="65"/>
      <c r="AV78" s="65"/>
      <c r="AW78" s="65"/>
      <c r="AX78" s="65"/>
      <c r="AY78" s="65"/>
      <c r="AZ78" s="65"/>
      <c r="BA78" s="65"/>
      <c r="BB78" s="65"/>
      <c r="BC78" s="65"/>
      <c r="BD78" s="65"/>
      <c r="BE78" s="68"/>
    </row>
    <row r="79" spans="1:57" x14ac:dyDescent="0.2">
      <c r="A79" s="64" t="s">
        <v>296</v>
      </c>
      <c r="B79" s="65">
        <f>+D79+E79+F79</f>
        <v>4420401.8461585939</v>
      </c>
      <c r="C79" s="65"/>
      <c r="D79" s="65"/>
      <c r="E79" s="65">
        <v>4420401.8461585939</v>
      </c>
      <c r="F79" s="65"/>
      <c r="G79" s="65"/>
      <c r="H79" s="65"/>
      <c r="I79" s="65"/>
      <c r="J79" s="65"/>
      <c r="K79" s="65"/>
      <c r="L79" s="65"/>
      <c r="M79" s="67"/>
      <c r="N79" s="65"/>
      <c r="O79" s="65"/>
      <c r="P79" s="65"/>
      <c r="Q79" s="65">
        <f t="shared" si="24"/>
        <v>0</v>
      </c>
      <c r="R79" s="65"/>
      <c r="S79" s="65"/>
      <c r="T79" s="65"/>
      <c r="U79" s="65"/>
      <c r="V79" s="67">
        <v>2302.1910000000003</v>
      </c>
      <c r="W79" s="65">
        <f>SUM(X79:AB79)</f>
        <v>0</v>
      </c>
      <c r="X79" s="65"/>
      <c r="Y79" s="65"/>
      <c r="Z79" s="65"/>
      <c r="AA79" s="65"/>
      <c r="AB79" s="65"/>
      <c r="AC79" s="65">
        <v>1.0125342701543121</v>
      </c>
      <c r="AD79" s="65"/>
      <c r="AE79" s="65">
        <v>143610.64456054688</v>
      </c>
      <c r="AF79" s="65">
        <v>13163.457048431395</v>
      </c>
      <c r="AG79" s="65"/>
      <c r="AH79" s="65"/>
      <c r="AI79" s="65"/>
      <c r="AJ79" s="65">
        <v>211544.15465185547</v>
      </c>
      <c r="AK79" s="65">
        <v>51437.092871093751</v>
      </c>
      <c r="AL79" s="65">
        <v>35863.029530517582</v>
      </c>
      <c r="AM79" s="65"/>
      <c r="AN79" s="65"/>
      <c r="AO79" s="65"/>
      <c r="AP79" s="65"/>
      <c r="AQ79" s="65"/>
      <c r="AR79" s="65"/>
      <c r="AS79" s="65"/>
      <c r="AT79" s="65"/>
      <c r="AU79" s="65"/>
      <c r="AV79" s="65"/>
      <c r="AW79" s="65"/>
      <c r="AX79" s="65"/>
      <c r="AY79" s="65"/>
      <c r="AZ79" s="65"/>
      <c r="BA79" s="65"/>
      <c r="BB79" s="65"/>
      <c r="BC79" s="65"/>
      <c r="BD79" s="65"/>
      <c r="BE79" s="68"/>
    </row>
    <row r="80" spans="1:57" x14ac:dyDescent="0.2">
      <c r="A80" s="64" t="s">
        <v>297</v>
      </c>
      <c r="B80" s="65">
        <f>+D80+E80+F80</f>
        <v>8840796.4985437486</v>
      </c>
      <c r="C80" s="65"/>
      <c r="D80" s="65"/>
      <c r="E80" s="65">
        <v>8840796.4985437486</v>
      </c>
      <c r="F80" s="65"/>
      <c r="G80" s="65"/>
      <c r="H80" s="65"/>
      <c r="I80" s="65"/>
      <c r="J80" s="65"/>
      <c r="K80" s="65"/>
      <c r="L80" s="65"/>
      <c r="M80" s="67"/>
      <c r="N80" s="65"/>
      <c r="O80" s="65"/>
      <c r="P80" s="65"/>
      <c r="Q80" s="65">
        <f t="shared" si="24"/>
        <v>36659600.640000001</v>
      </c>
      <c r="R80" s="65">
        <v>36659600.640000001</v>
      </c>
      <c r="S80" s="65"/>
      <c r="T80" s="65"/>
      <c r="U80" s="65"/>
      <c r="V80" s="67"/>
      <c r="W80" s="65">
        <f>SUM(X80:AB80)</f>
        <v>0</v>
      </c>
      <c r="X80" s="65"/>
      <c r="Y80" s="65"/>
      <c r="Z80" s="65"/>
      <c r="AA80" s="65"/>
      <c r="AB80" s="65"/>
      <c r="AC80" s="65"/>
      <c r="AD80" s="65"/>
      <c r="AE80" s="65">
        <v>952201.06712109374</v>
      </c>
      <c r="AF80" s="65">
        <v>19745.186115844725</v>
      </c>
      <c r="AG80" s="65"/>
      <c r="AH80" s="65"/>
      <c r="AI80" s="65"/>
      <c r="AJ80" s="65">
        <v>1047957.1738925779</v>
      </c>
      <c r="AK80" s="65">
        <v>45007.460742187497</v>
      </c>
      <c r="AL80" s="65">
        <v>1340019.7585664063</v>
      </c>
      <c r="AM80" s="65"/>
      <c r="AN80" s="65"/>
      <c r="AO80" s="65"/>
      <c r="AP80" s="65"/>
      <c r="AQ80" s="65"/>
      <c r="AR80" s="65"/>
      <c r="AS80" s="65"/>
      <c r="AT80" s="65"/>
      <c r="AU80" s="65"/>
      <c r="AV80" s="65"/>
      <c r="AW80" s="65"/>
      <c r="AX80" s="65"/>
      <c r="AY80" s="65"/>
      <c r="AZ80" s="65"/>
      <c r="BA80" s="65"/>
      <c r="BB80" s="65"/>
      <c r="BC80" s="65"/>
      <c r="BD80" s="65"/>
      <c r="BE80" s="68"/>
    </row>
    <row r="81" spans="1:57" x14ac:dyDescent="0.2">
      <c r="A81" s="64" t="s">
        <v>298</v>
      </c>
      <c r="B81" s="65">
        <f>+D81+E81+F81</f>
        <v>1667554.9896560546</v>
      </c>
      <c r="C81" s="65"/>
      <c r="D81" s="65"/>
      <c r="E81" s="65">
        <v>1667554.9896560546</v>
      </c>
      <c r="F81" s="65"/>
      <c r="G81" s="65"/>
      <c r="H81" s="65"/>
      <c r="I81" s="65"/>
      <c r="J81" s="65"/>
      <c r="K81" s="65"/>
      <c r="L81" s="65"/>
      <c r="M81" s="67"/>
      <c r="N81" s="65"/>
      <c r="O81" s="65"/>
      <c r="P81" s="65"/>
      <c r="Q81" s="65">
        <f t="shared" si="24"/>
        <v>0</v>
      </c>
      <c r="R81" s="65"/>
      <c r="S81" s="65"/>
      <c r="T81" s="65"/>
      <c r="U81" s="65"/>
      <c r="V81" s="67"/>
      <c r="W81" s="65">
        <f>SUM(X81:AB81)</f>
        <v>0</v>
      </c>
      <c r="X81" s="65"/>
      <c r="Y81" s="65"/>
      <c r="Z81" s="65"/>
      <c r="AA81" s="65"/>
      <c r="AB81" s="65"/>
      <c r="AC81" s="65"/>
      <c r="AD81" s="65"/>
      <c r="AE81" s="65">
        <v>9365.9117692871096</v>
      </c>
      <c r="AF81" s="65">
        <v>691081.50970898429</v>
      </c>
      <c r="AG81" s="65"/>
      <c r="AH81" s="65"/>
      <c r="AI81" s="65"/>
      <c r="AJ81" s="65"/>
      <c r="AK81" s="65">
        <v>2375750.9890625002</v>
      </c>
      <c r="AL81" s="65"/>
      <c r="AM81" s="65"/>
      <c r="AN81" s="65"/>
      <c r="AO81" s="65"/>
      <c r="AP81" s="65"/>
      <c r="AQ81" s="65"/>
      <c r="AR81" s="65"/>
      <c r="AS81" s="65"/>
      <c r="AT81" s="65"/>
      <c r="AU81" s="65"/>
      <c r="AV81" s="65"/>
      <c r="AW81" s="65"/>
      <c r="AX81" s="65"/>
      <c r="AY81" s="65"/>
      <c r="AZ81" s="65"/>
      <c r="BA81" s="65"/>
      <c r="BB81" s="65"/>
      <c r="BC81" s="65"/>
      <c r="BD81" s="65"/>
      <c r="BE81" s="68"/>
    </row>
    <row r="82" spans="1:57" x14ac:dyDescent="0.2">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
      <c r="A84" s="64" t="s">
        <v>300</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1645.2655471801756</v>
      </c>
      <c r="AO84" s="65">
        <v>228641.23295898436</v>
      </c>
      <c r="AP84" s="65">
        <v>592134.85976562498</v>
      </c>
      <c r="AQ84" s="65">
        <v>155.20575585365296</v>
      </c>
      <c r="AR84" s="65"/>
      <c r="AS84" s="65"/>
      <c r="AT84" s="65"/>
      <c r="AU84" s="65"/>
      <c r="AV84" s="65"/>
      <c r="AW84" s="65"/>
      <c r="AX84" s="65"/>
      <c r="AY84" s="65"/>
      <c r="AZ84" s="65"/>
      <c r="BA84" s="65"/>
      <c r="BB84" s="65"/>
      <c r="BC84" s="65"/>
      <c r="BD84" s="65"/>
      <c r="BE84" s="68"/>
    </row>
    <row r="85" spans="1:57" x14ac:dyDescent="0.2">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v>192.3799512863159</v>
      </c>
      <c r="AO85" s="65">
        <v>28689.685162353515</v>
      </c>
      <c r="AP85" s="65"/>
      <c r="AQ85" s="65"/>
      <c r="AR85" s="65"/>
      <c r="AS85" s="65"/>
      <c r="AT85" s="65"/>
      <c r="AU85" s="65"/>
      <c r="AV85" s="65"/>
      <c r="AW85" s="65"/>
      <c r="AX85" s="65"/>
      <c r="AY85" s="65"/>
      <c r="AZ85" s="65"/>
      <c r="BA85" s="65"/>
      <c r="BB85" s="65"/>
      <c r="BC85" s="65"/>
      <c r="BD85" s="65"/>
      <c r="BE85" s="68"/>
    </row>
    <row r="86" spans="1:57" x14ac:dyDescent="0.2">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v>251079.39433593748</v>
      </c>
      <c r="AO86" s="65">
        <v>7512729.1234374996</v>
      </c>
      <c r="AP86" s="65">
        <v>467960.72157226561</v>
      </c>
      <c r="AQ86" s="65">
        <v>18893.916668701171</v>
      </c>
      <c r="AR86" s="65"/>
      <c r="AS86" s="65"/>
      <c r="AT86" s="65"/>
      <c r="AU86" s="65"/>
      <c r="AV86" s="65"/>
      <c r="AW86" s="65"/>
      <c r="AX86" s="65"/>
      <c r="AY86" s="65"/>
      <c r="AZ86" s="65"/>
      <c r="BA86" s="65"/>
      <c r="BB86" s="65"/>
      <c r="BC86" s="65"/>
      <c r="BD86" s="65"/>
      <c r="BE86" s="68"/>
    </row>
    <row r="87" spans="1:57" x14ac:dyDescent="0.2">
      <c r="A87" s="64" t="s">
        <v>303</v>
      </c>
      <c r="B87" s="65">
        <f>+D87+E87+F87</f>
        <v>5060781.8459707033</v>
      </c>
      <c r="C87" s="65"/>
      <c r="D87" s="65"/>
      <c r="E87" s="65">
        <v>5060781.8459707033</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
      <c r="A89" s="70" t="s">
        <v>304</v>
      </c>
      <c r="B89" s="65">
        <f>SUM(B90:B93)</f>
        <v>0</v>
      </c>
      <c r="C89" s="65">
        <f t="shared" ref="C89:BE89" si="26">SUM(C90:C93)</f>
        <v>0</v>
      </c>
      <c r="D89" s="65">
        <f t="shared" si="26"/>
        <v>0</v>
      </c>
      <c r="E89" s="65">
        <f t="shared" si="26"/>
        <v>0</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0</v>
      </c>
      <c r="R89" s="65">
        <f t="shared" si="26"/>
        <v>0</v>
      </c>
      <c r="S89" s="65">
        <f t="shared" si="26"/>
        <v>0</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SUM(AV90:AV93)</f>
        <v>0</v>
      </c>
      <c r="AW89" s="65">
        <f t="shared" si="26"/>
        <v>0</v>
      </c>
      <c r="AX89" s="65">
        <f t="shared" si="26"/>
        <v>0</v>
      </c>
      <c r="AY89" s="65">
        <f t="shared" si="26"/>
        <v>0</v>
      </c>
      <c r="AZ89" s="65">
        <f t="shared" si="26"/>
        <v>0</v>
      </c>
      <c r="BA89" s="65">
        <f t="shared" si="26"/>
        <v>0</v>
      </c>
      <c r="BB89" s="65">
        <f t="shared" si="26"/>
        <v>0</v>
      </c>
      <c r="BC89" s="65">
        <f t="shared" si="26"/>
        <v>0</v>
      </c>
      <c r="BD89" s="65">
        <f t="shared" si="26"/>
        <v>0</v>
      </c>
      <c r="BE89" s="68">
        <f t="shared" si="26"/>
        <v>0</v>
      </c>
    </row>
    <row r="90" spans="1:57" x14ac:dyDescent="0.2">
      <c r="A90" s="64" t="s">
        <v>305</v>
      </c>
      <c r="B90" s="65">
        <f>+D90+E90+F90</f>
        <v>0</v>
      </c>
      <c r="C90" s="65"/>
      <c r="D90" s="65"/>
      <c r="E90" s="65"/>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x14ac:dyDescent="0.2">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x14ac:dyDescent="0.2">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
      <c r="A93" s="64" t="s">
        <v>308</v>
      </c>
      <c r="B93" s="65">
        <f>+D93+E93+F93</f>
        <v>0</v>
      </c>
      <c r="C93" s="65"/>
      <c r="D93" s="65"/>
      <c r="E93" s="65"/>
      <c r="F93" s="65"/>
      <c r="G93" s="65"/>
      <c r="H93" s="65"/>
      <c r="I93" s="65"/>
      <c r="J93" s="65"/>
      <c r="K93" s="65"/>
      <c r="L93" s="65"/>
      <c r="M93" s="67"/>
      <c r="N93" s="65"/>
      <c r="O93" s="65"/>
      <c r="P93" s="65"/>
      <c r="Q93" s="65">
        <f t="shared" si="27"/>
        <v>0</v>
      </c>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x14ac:dyDescent="0.2">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x14ac:dyDescent="0.2">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x14ac:dyDescent="0.2">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0" sqref="A10"/>
    </sheetView>
  </sheetViews>
  <sheetFormatPr defaultRowHeight="12.75" x14ac:dyDescent="0.2"/>
  <cols>
    <col min="1" max="1" width="80" bestFit="1" customWidth="1"/>
  </cols>
  <sheetData>
    <row r="1" spans="1:1" ht="18" x14ac:dyDescent="0.25">
      <c r="A1" s="23" t="s">
        <v>331</v>
      </c>
    </row>
    <row r="2" spans="1:1" ht="30" x14ac:dyDescent="0.2">
      <c r="A2" s="126" t="s">
        <v>359</v>
      </c>
    </row>
    <row r="3" spans="1:1" ht="15" x14ac:dyDescent="0.2">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Maluta Kwinda</dc:creator>
  <cp:lastModifiedBy>Thabisho Kgaditsi</cp:lastModifiedBy>
  <cp:lastPrinted>2014-12-04T14:02:12Z</cp:lastPrinted>
  <dcterms:created xsi:type="dcterms:W3CDTF">2003-10-02T12:06:59Z</dcterms:created>
  <dcterms:modified xsi:type="dcterms:W3CDTF">2019-08-28T13:33:50Z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