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files\media\explained\"/>
    </mc:Choice>
  </mc:AlternateContent>
  <bookViews>
    <workbookView xWindow="-15" yWindow="-30" windowWidth="20730" windowHeight="4890" tabRatio="757" activeTab="4"/>
  </bookViews>
  <sheets>
    <sheet name="Explanation" sheetId="11" r:id="rId1"/>
    <sheet name="Commodity flow native units" sheetId="5" r:id="rId2"/>
    <sheet name="Commodity flow TJ" sheetId="7" r:id="rId3"/>
    <sheet name="Disaggregate balance" sheetId="6" r:id="rId4"/>
    <sheet name="Aggregate balance" sheetId="8" r:id="rId5"/>
    <sheet name="Data Notes" sheetId="3" r:id="rId6"/>
    <sheet name="Emissions" sheetId="10" r:id="rId7"/>
    <sheet name="Notes on Emissions" sheetId="12" r:id="rId8"/>
  </sheets>
  <definedNames>
    <definedName name="_xlnm.Print_Area" localSheetId="4">'Aggregate balance'!$A$1:$L$80</definedName>
    <definedName name="_xlnm.Print_Area" localSheetId="3">'Disaggregate balance'!$A:$BF</definedName>
    <definedName name="_xlnm.Print_Area" localSheetId="6">Emissions!$A:$BE</definedName>
    <definedName name="_xlnm.Print_Titles" localSheetId="3">'Disaggregate balance'!$A:$A</definedName>
    <definedName name="_xlnm.Print_Titles" localSheetId="6">Emissions!$A:$A</definedName>
  </definedNames>
  <calcPr calcId="162913"/>
</workbook>
</file>

<file path=xl/calcChain.xml><?xml version="1.0" encoding="utf-8"?>
<calcChain xmlns="http://schemas.openxmlformats.org/spreadsheetml/2006/main">
  <c r="R53" i="6" l="1"/>
  <c r="BE4" i="5" l="1"/>
  <c r="BE79" i="5"/>
  <c r="O10" i="5" l="1"/>
  <c r="R50" i="7" l="1"/>
  <c r="O45" i="7"/>
  <c r="O44" i="7" s="1"/>
  <c r="O45" i="5"/>
  <c r="O44" i="5" s="1"/>
  <c r="B37" i="8" l="1"/>
  <c r="E48" i="7"/>
  <c r="X14" i="6" l="1"/>
  <c r="B78" i="7" l="1"/>
  <c r="AR72" i="7" l="1"/>
  <c r="E49" i="8"/>
  <c r="D9" i="8"/>
  <c r="I72" i="8"/>
  <c r="I26" i="8"/>
  <c r="I15" i="8"/>
  <c r="I4" i="8"/>
  <c r="R90" i="6"/>
  <c r="R91" i="6"/>
  <c r="R92" i="6"/>
  <c r="R93" i="6"/>
  <c r="R78" i="6"/>
  <c r="R79" i="6"/>
  <c r="R54" i="6"/>
  <c r="R55" i="6"/>
  <c r="R56" i="6"/>
  <c r="R57" i="6"/>
  <c r="R58" i="6"/>
  <c r="R59" i="6"/>
  <c r="R60" i="6"/>
  <c r="R61" i="6"/>
  <c r="R62" i="6"/>
  <c r="R63" i="6"/>
  <c r="R64" i="6"/>
  <c r="R65" i="6"/>
  <c r="R67" i="6"/>
  <c r="R69" i="6"/>
  <c r="R70" i="6"/>
  <c r="R71" i="6"/>
  <c r="R72" i="6"/>
  <c r="R73" i="6"/>
  <c r="R74" i="6"/>
  <c r="R75" i="6"/>
  <c r="R34" i="6"/>
  <c r="R19" i="6"/>
  <c r="R7" i="6"/>
  <c r="R8" i="6"/>
  <c r="R9" i="6"/>
  <c r="R10" i="6"/>
  <c r="R11" i="6"/>
  <c r="R6" i="6"/>
  <c r="B8" i="6"/>
  <c r="R12" i="6" l="1"/>
  <c r="S10" i="5"/>
  <c r="L45" i="8" l="1"/>
  <c r="L14" i="8"/>
  <c r="B55" i="6"/>
  <c r="B33" i="8"/>
  <c r="B60" i="6"/>
  <c r="B54" i="6"/>
  <c r="B33" i="6"/>
  <c r="B18" i="6"/>
  <c r="B87" i="6"/>
  <c r="B86" i="6"/>
  <c r="B85" i="6"/>
  <c r="B84" i="6"/>
  <c r="B81" i="6"/>
  <c r="B80" i="6"/>
  <c r="B79" i="6"/>
  <c r="B78" i="6"/>
  <c r="B75" i="6"/>
  <c r="B74" i="6"/>
  <c r="B73" i="6"/>
  <c r="B72" i="6"/>
  <c r="B71" i="6"/>
  <c r="B70" i="6"/>
  <c r="B69" i="6"/>
  <c r="B66" i="6"/>
  <c r="B65" i="6"/>
  <c r="B64" i="6"/>
  <c r="B63" i="6"/>
  <c r="B62" i="6"/>
  <c r="B61" i="6"/>
  <c r="B59" i="6"/>
  <c r="B58" i="6"/>
  <c r="B57" i="6"/>
  <c r="B56" i="6"/>
  <c r="B32" i="6"/>
  <c r="B31" i="6"/>
  <c r="B30" i="6"/>
  <c r="B29" i="6"/>
  <c r="B28" i="6"/>
  <c r="B27" i="6"/>
  <c r="B26" i="6"/>
  <c r="B25" i="6"/>
  <c r="B24" i="6"/>
  <c r="B23" i="6"/>
  <c r="B22" i="6"/>
  <c r="B21" i="6"/>
  <c r="B20" i="6"/>
  <c r="B19" i="6"/>
  <c r="B7" i="6"/>
  <c r="B9" i="6"/>
  <c r="B10" i="6"/>
  <c r="B11" i="6"/>
  <c r="B6" i="6"/>
  <c r="B53" i="6" l="1"/>
  <c r="B6" i="8"/>
  <c r="B5" i="8"/>
  <c r="B4" i="8"/>
  <c r="E68" i="6"/>
  <c r="E77" i="6"/>
  <c r="D77" i="6"/>
  <c r="B77" i="6"/>
  <c r="E53" i="6"/>
  <c r="E51" i="6" s="1"/>
  <c r="E12" i="6"/>
  <c r="E15" i="6" s="1"/>
  <c r="E5" i="7" l="1"/>
  <c r="E6" i="7"/>
  <c r="E7" i="7"/>
  <c r="E8" i="7"/>
  <c r="E9" i="7"/>
  <c r="E11" i="7"/>
  <c r="E14" i="7"/>
  <c r="E15" i="7"/>
  <c r="E16" i="7"/>
  <c r="E17" i="7"/>
  <c r="E18" i="7"/>
  <c r="E19" i="7"/>
  <c r="E20" i="7"/>
  <c r="E21" i="7"/>
  <c r="E22" i="7"/>
  <c r="E23" i="7"/>
  <c r="E24" i="7"/>
  <c r="E25" i="7"/>
  <c r="E26" i="7"/>
  <c r="E27" i="7"/>
  <c r="E28" i="7"/>
  <c r="E29" i="7"/>
  <c r="E30" i="7"/>
  <c r="E32" i="7"/>
  <c r="E33" i="7"/>
  <c r="E34" i="7"/>
  <c r="E35" i="7"/>
  <c r="E36" i="7"/>
  <c r="E37" i="7"/>
  <c r="E38" i="7"/>
  <c r="E39" i="7"/>
  <c r="E40" i="7"/>
  <c r="E41" i="7"/>
  <c r="E42" i="7"/>
  <c r="E43" i="7"/>
  <c r="E46" i="7"/>
  <c r="E47" i="7"/>
  <c r="E49" i="7"/>
  <c r="E50" i="7"/>
  <c r="E51" i="7"/>
  <c r="E52" i="7"/>
  <c r="E53" i="7"/>
  <c r="E54" i="7"/>
  <c r="E55" i="7"/>
  <c r="E56" i="7"/>
  <c r="E57" i="7"/>
  <c r="E58" i="7"/>
  <c r="E60" i="7"/>
  <c r="E61" i="7"/>
  <c r="E62" i="7"/>
  <c r="E63" i="7"/>
  <c r="E64" i="7"/>
  <c r="E65" i="7"/>
  <c r="E66" i="7"/>
  <c r="E68" i="7"/>
  <c r="E69" i="7"/>
  <c r="E70" i="7"/>
  <c r="E71" i="7"/>
  <c r="E73" i="7"/>
  <c r="E74" i="7"/>
  <c r="E75" i="7"/>
  <c r="E76" i="7"/>
  <c r="E78" i="7"/>
  <c r="E79" i="7"/>
  <c r="E80" i="7"/>
  <c r="E81" i="7"/>
  <c r="E82" i="7"/>
  <c r="E83" i="7"/>
  <c r="E84" i="7"/>
  <c r="E85" i="7"/>
  <c r="E86" i="7"/>
  <c r="E87" i="7"/>
  <c r="E88" i="7"/>
  <c r="E89" i="7"/>
  <c r="E90" i="7"/>
  <c r="E91" i="7"/>
  <c r="E92" i="7"/>
  <c r="E4" i="7"/>
  <c r="B4" i="5"/>
  <c r="B5" i="5"/>
  <c r="B6" i="5"/>
  <c r="B7" i="5"/>
  <c r="B8" i="5"/>
  <c r="B9" i="5"/>
  <c r="B11" i="5"/>
  <c r="B14" i="5"/>
  <c r="B15" i="5"/>
  <c r="B16" i="5"/>
  <c r="B17" i="5"/>
  <c r="B18" i="5"/>
  <c r="B19" i="5"/>
  <c r="B20" i="5"/>
  <c r="B21" i="5"/>
  <c r="B22" i="5"/>
  <c r="B23" i="5"/>
  <c r="B24" i="5"/>
  <c r="B25" i="5"/>
  <c r="B26" i="5"/>
  <c r="B27" i="5"/>
  <c r="B28" i="5"/>
  <c r="B29" i="5"/>
  <c r="B30" i="5"/>
  <c r="B32" i="5"/>
  <c r="B33" i="5"/>
  <c r="B34" i="5"/>
  <c r="B35" i="5"/>
  <c r="B36" i="5"/>
  <c r="B37" i="5"/>
  <c r="B38" i="5"/>
  <c r="B39" i="5"/>
  <c r="B40" i="5"/>
  <c r="B41" i="5"/>
  <c r="B42" i="5"/>
  <c r="B43" i="5"/>
  <c r="B46" i="5"/>
  <c r="B47" i="5"/>
  <c r="B48" i="5"/>
  <c r="B49" i="5"/>
  <c r="B50" i="5"/>
  <c r="B51" i="5"/>
  <c r="B52" i="5"/>
  <c r="B53" i="5"/>
  <c r="B54" i="5"/>
  <c r="B55" i="5"/>
  <c r="B56" i="5"/>
  <c r="B57" i="5"/>
  <c r="B58" i="5"/>
  <c r="B60" i="5"/>
  <c r="B61" i="5"/>
  <c r="B62" i="5"/>
  <c r="B63" i="5"/>
  <c r="B64" i="5"/>
  <c r="B65" i="5"/>
  <c r="B66" i="5"/>
  <c r="B68" i="5"/>
  <c r="B69" i="5"/>
  <c r="B70" i="5"/>
  <c r="B71" i="5"/>
  <c r="B73" i="5"/>
  <c r="B74" i="5"/>
  <c r="B75" i="5"/>
  <c r="B76" i="5"/>
  <c r="B78" i="5"/>
  <c r="B79" i="5"/>
  <c r="B80" i="5"/>
  <c r="B81" i="5"/>
  <c r="B82" i="5"/>
  <c r="B83" i="5"/>
  <c r="B84" i="5"/>
  <c r="B85" i="5"/>
  <c r="B87" i="5"/>
  <c r="B88" i="5"/>
  <c r="B89" i="5"/>
  <c r="B90" i="5"/>
  <c r="B91" i="5"/>
  <c r="B92" i="5"/>
  <c r="E77" i="5"/>
  <c r="E77" i="7" s="1"/>
  <c r="E72" i="5"/>
  <c r="E72" i="7" s="1"/>
  <c r="E67" i="5"/>
  <c r="E67" i="7" s="1"/>
  <c r="E59" i="5"/>
  <c r="E59" i="7" s="1"/>
  <c r="E45" i="5"/>
  <c r="E44" i="5" s="1"/>
  <c r="E44" i="7" s="1"/>
  <c r="E31" i="5"/>
  <c r="E31" i="7" s="1"/>
  <c r="E13" i="5"/>
  <c r="E13" i="7" s="1"/>
  <c r="E10" i="5"/>
  <c r="E10" i="7" s="1"/>
  <c r="E12" i="5" l="1"/>
  <c r="E45" i="7"/>
  <c r="X33" i="6"/>
  <c r="X34" i="6"/>
  <c r="X32" i="6"/>
  <c r="X8" i="6"/>
  <c r="D49" i="8"/>
  <c r="E33" i="8"/>
  <c r="AM12" i="6"/>
  <c r="D64" i="8"/>
  <c r="AY77" i="6"/>
  <c r="AY51" i="6" s="1"/>
  <c r="AP83" i="6"/>
  <c r="AQ83" i="6"/>
  <c r="AR83" i="6"/>
  <c r="AO83" i="6"/>
  <c r="W12" i="6"/>
  <c r="AK67" i="7"/>
  <c r="AO72" i="7"/>
  <c r="X6" i="6"/>
  <c r="E12" i="7" l="1"/>
  <c r="AO10" i="5"/>
  <c r="W106" i="10"/>
  <c r="W105" i="10"/>
  <c r="W104" i="10"/>
  <c r="W103" i="10"/>
  <c r="BD101" i="10"/>
  <c r="W101" i="10"/>
  <c r="BE99" i="10"/>
  <c r="BD99" i="10"/>
  <c r="BC99" i="10"/>
  <c r="BB99" i="10"/>
  <c r="BA99" i="10"/>
  <c r="AZ99" i="10"/>
  <c r="AY99" i="10"/>
  <c r="AX99" i="10"/>
  <c r="AW99" i="10"/>
  <c r="AV99" i="10"/>
  <c r="AU99" i="10"/>
  <c r="AT99" i="10"/>
  <c r="AS99" i="10"/>
  <c r="AR99" i="10"/>
  <c r="AQ99" i="10"/>
  <c r="AP99" i="10"/>
  <c r="AO99" i="10"/>
  <c r="AN99" i="10"/>
  <c r="AM99" i="10"/>
  <c r="AL99" i="10"/>
  <c r="AK99" i="10"/>
  <c r="AJ99" i="10"/>
  <c r="AI99" i="10"/>
  <c r="AH99" i="10"/>
  <c r="AG99" i="10"/>
  <c r="AF99" i="10"/>
  <c r="AE99" i="10"/>
  <c r="AD99" i="10"/>
  <c r="AC99" i="10"/>
  <c r="AB99" i="10"/>
  <c r="AA99" i="10"/>
  <c r="Z99" i="10"/>
  <c r="Y99" i="10"/>
  <c r="X99" i="10"/>
  <c r="V99" i="10"/>
  <c r="U99" i="10"/>
  <c r="T99" i="10"/>
  <c r="S99" i="10"/>
  <c r="R99" i="10"/>
  <c r="P99" i="10"/>
  <c r="O99" i="10"/>
  <c r="N99" i="10"/>
  <c r="M99" i="10"/>
  <c r="L99" i="10"/>
  <c r="K99" i="10"/>
  <c r="J99" i="10"/>
  <c r="I99" i="10"/>
  <c r="H99" i="10"/>
  <c r="G99" i="10"/>
  <c r="F99" i="10"/>
  <c r="E99" i="10"/>
  <c r="D99" i="10"/>
  <c r="C99" i="10"/>
  <c r="W98" i="10"/>
  <c r="Q98" i="10"/>
  <c r="B98" i="10"/>
  <c r="W97" i="10"/>
  <c r="Q97" i="10"/>
  <c r="B97" i="10"/>
  <c r="W96" i="10"/>
  <c r="Q96" i="10"/>
  <c r="B96" i="10"/>
  <c r="W95" i="10"/>
  <c r="W99" i="10" s="1"/>
  <c r="Q95" i="10"/>
  <c r="Q99" i="10" s="1"/>
  <c r="B95" i="10"/>
  <c r="B99" i="10" s="1"/>
  <c r="W93" i="10"/>
  <c r="Q93" i="10"/>
  <c r="B93" i="10"/>
  <c r="W92" i="10"/>
  <c r="Q92" i="10"/>
  <c r="B92" i="10"/>
  <c r="W91" i="10"/>
  <c r="Q91" i="10"/>
  <c r="B91" i="10"/>
  <c r="W90" i="10"/>
  <c r="Q90" i="10"/>
  <c r="B90" i="10"/>
  <c r="BE89" i="10"/>
  <c r="BD89" i="10"/>
  <c r="BC89" i="10"/>
  <c r="BB89" i="10"/>
  <c r="BA89" i="10"/>
  <c r="AZ89" i="10"/>
  <c r="AY89" i="10"/>
  <c r="AX89" i="10"/>
  <c r="AW89" i="10"/>
  <c r="AV89" i="10"/>
  <c r="AU89" i="10"/>
  <c r="AT89" i="10"/>
  <c r="AS89" i="10"/>
  <c r="AR89" i="10"/>
  <c r="AQ89" i="10"/>
  <c r="AP89" i="10"/>
  <c r="AO89" i="10"/>
  <c r="AN89" i="10"/>
  <c r="AM89" i="10"/>
  <c r="AL89" i="10"/>
  <c r="AK89" i="10"/>
  <c r="AJ89" i="10"/>
  <c r="AI89" i="10"/>
  <c r="AH89" i="10"/>
  <c r="AG89" i="10"/>
  <c r="AF89" i="10"/>
  <c r="AE89" i="10"/>
  <c r="AD89" i="10"/>
  <c r="AC89" i="10"/>
  <c r="AB89" i="10"/>
  <c r="AA89" i="10"/>
  <c r="Z89" i="10"/>
  <c r="Y89" i="10"/>
  <c r="X89" i="10"/>
  <c r="W89" i="10"/>
  <c r="V89" i="10"/>
  <c r="U89" i="10"/>
  <c r="T89" i="10"/>
  <c r="S89" i="10"/>
  <c r="R89" i="10"/>
  <c r="Q89" i="10"/>
  <c r="P89" i="10"/>
  <c r="O89" i="10"/>
  <c r="N89" i="10"/>
  <c r="M89" i="10"/>
  <c r="L89" i="10"/>
  <c r="K89" i="10"/>
  <c r="J89" i="10"/>
  <c r="I89" i="10"/>
  <c r="H89" i="10"/>
  <c r="G89" i="10"/>
  <c r="F89" i="10"/>
  <c r="E89" i="10"/>
  <c r="D89" i="10"/>
  <c r="C89" i="10"/>
  <c r="B89" i="10"/>
  <c r="Q88" i="10"/>
  <c r="W87" i="10"/>
  <c r="Q87" i="10"/>
  <c r="B87" i="10"/>
  <c r="W86" i="10"/>
  <c r="Q86" i="10"/>
  <c r="B86" i="10"/>
  <c r="W85" i="10"/>
  <c r="Q85" i="10"/>
  <c r="B85" i="10"/>
  <c r="W84" i="10"/>
  <c r="Q84" i="10"/>
  <c r="B84" i="10"/>
  <c r="W83" i="10"/>
  <c r="B83" i="10"/>
  <c r="W81" i="10"/>
  <c r="Q81" i="10"/>
  <c r="B81" i="10"/>
  <c r="W80" i="10"/>
  <c r="Q80" i="10"/>
  <c r="B80" i="10"/>
  <c r="W79" i="10"/>
  <c r="Q79" i="10"/>
  <c r="B79" i="10"/>
  <c r="W78" i="10"/>
  <c r="Q78" i="10"/>
  <c r="B78" i="10"/>
  <c r="BE77" i="10"/>
  <c r="BD77" i="10"/>
  <c r="BC77" i="10"/>
  <c r="BB77" i="10"/>
  <c r="BA77" i="10"/>
  <c r="AT77" i="10"/>
  <c r="AS77" i="10"/>
  <c r="AR77" i="10"/>
  <c r="AQ77" i="10"/>
  <c r="AP77" i="10"/>
  <c r="AO77" i="10"/>
  <c r="AN77" i="10"/>
  <c r="AM77" i="10"/>
  <c r="AL77" i="10"/>
  <c r="AK77" i="10"/>
  <c r="AJ77" i="10"/>
  <c r="AI77" i="10"/>
  <c r="AH77" i="10"/>
  <c r="AG77" i="10"/>
  <c r="AF77" i="10"/>
  <c r="AE77" i="10"/>
  <c r="AD77" i="10"/>
  <c r="AC77" i="10"/>
  <c r="AB77" i="10"/>
  <c r="AA77" i="10"/>
  <c r="Z77" i="10"/>
  <c r="Y77" i="10"/>
  <c r="X77" i="10"/>
  <c r="W77" i="10"/>
  <c r="V77" i="10"/>
  <c r="U77" i="10"/>
  <c r="T77" i="10"/>
  <c r="S77" i="10"/>
  <c r="R77" i="10"/>
  <c r="Q77" i="10"/>
  <c r="P77" i="10"/>
  <c r="O77" i="10"/>
  <c r="N77" i="10"/>
  <c r="M77" i="10"/>
  <c r="L77" i="10"/>
  <c r="K77" i="10"/>
  <c r="J77" i="10"/>
  <c r="I77" i="10"/>
  <c r="H77" i="10"/>
  <c r="G77" i="10"/>
  <c r="F77" i="10"/>
  <c r="E77" i="10"/>
  <c r="D77" i="10"/>
  <c r="C77" i="10"/>
  <c r="W75" i="10"/>
  <c r="Q75" i="10"/>
  <c r="B75" i="10"/>
  <c r="W74" i="10"/>
  <c r="Q74" i="10"/>
  <c r="B74" i="10"/>
  <c r="W73" i="10"/>
  <c r="Q73" i="10"/>
  <c r="B73" i="10"/>
  <c r="W72" i="10"/>
  <c r="Q72" i="10"/>
  <c r="B72" i="10"/>
  <c r="W71" i="10"/>
  <c r="Q71" i="10"/>
  <c r="B71" i="10"/>
  <c r="W70" i="10"/>
  <c r="Q70" i="10"/>
  <c r="B70" i="10"/>
  <c r="W69" i="10"/>
  <c r="Q69" i="10"/>
  <c r="B69" i="10"/>
  <c r="BE68" i="10"/>
  <c r="BD68" i="10"/>
  <c r="BC68" i="10"/>
  <c r="BB68" i="10"/>
  <c r="BA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R68" i="10"/>
  <c r="Q68" i="10"/>
  <c r="P68" i="10"/>
  <c r="O68" i="10"/>
  <c r="N68" i="10"/>
  <c r="M68" i="10"/>
  <c r="L68" i="10"/>
  <c r="K68" i="10"/>
  <c r="J68" i="10"/>
  <c r="I68" i="10"/>
  <c r="H68" i="10"/>
  <c r="G68" i="10"/>
  <c r="F68" i="10"/>
  <c r="E68" i="10"/>
  <c r="D68" i="10"/>
  <c r="C68" i="10"/>
  <c r="B68" i="10"/>
  <c r="Q67" i="10"/>
  <c r="W66" i="10"/>
  <c r="Q66" i="10"/>
  <c r="B66" i="10"/>
  <c r="W65" i="10"/>
  <c r="Q65" i="10"/>
  <c r="B65" i="10"/>
  <c r="W64" i="10"/>
  <c r="Q64" i="10"/>
  <c r="B64" i="10"/>
  <c r="W63" i="10"/>
  <c r="Q63" i="10"/>
  <c r="B63" i="10"/>
  <c r="W62" i="10"/>
  <c r="Q62" i="10"/>
  <c r="B62" i="10"/>
  <c r="W61" i="10"/>
  <c r="Q61" i="10"/>
  <c r="B61" i="10"/>
  <c r="W60" i="10"/>
  <c r="Q60" i="10"/>
  <c r="B60" i="10"/>
  <c r="W59" i="10"/>
  <c r="Q59" i="10"/>
  <c r="B59" i="10"/>
  <c r="W58" i="10"/>
  <c r="Q58" i="10"/>
  <c r="B58" i="10"/>
  <c r="W57" i="10"/>
  <c r="Q57" i="10"/>
  <c r="B57" i="10"/>
  <c r="W56" i="10"/>
  <c r="Q56" i="10"/>
  <c r="B56" i="10"/>
  <c r="W55" i="10"/>
  <c r="Q55" i="10"/>
  <c r="B55" i="10"/>
  <c r="W54" i="10"/>
  <c r="Q54" i="10"/>
  <c r="B54" i="10"/>
  <c r="BE53" i="10"/>
  <c r="BD53" i="10"/>
  <c r="BC53" i="10"/>
  <c r="BB53" i="10"/>
  <c r="BA53" i="10"/>
  <c r="AT53" i="10"/>
  <c r="AS53" i="10"/>
  <c r="AR53" i="10"/>
  <c r="AQ53" i="10"/>
  <c r="AP53" i="10"/>
  <c r="AO53" i="10"/>
  <c r="AN53" i="10"/>
  <c r="AM53" i="10"/>
  <c r="AL53" i="10"/>
  <c r="AL51" i="10" s="1"/>
  <c r="AK53" i="10"/>
  <c r="AJ53" i="10"/>
  <c r="AI53" i="10"/>
  <c r="AH53" i="10"/>
  <c r="AG53" i="10"/>
  <c r="AF53" i="10"/>
  <c r="AE53" i="10"/>
  <c r="AD53" i="10"/>
  <c r="AC53" i="10"/>
  <c r="AB53" i="10"/>
  <c r="AA53" i="10"/>
  <c r="Z53" i="10"/>
  <c r="Y53" i="10"/>
  <c r="X53" i="10"/>
  <c r="W53" i="10"/>
  <c r="V53" i="10"/>
  <c r="V51" i="10" s="1"/>
  <c r="U53" i="10"/>
  <c r="T53" i="10"/>
  <c r="S53" i="10"/>
  <c r="R53" i="10"/>
  <c r="Q53" i="10"/>
  <c r="Q51" i="10" s="1"/>
  <c r="P53" i="10"/>
  <c r="O53" i="10"/>
  <c r="O51" i="10" s="1"/>
  <c r="N53" i="10"/>
  <c r="M53" i="10"/>
  <c r="M51" i="10" s="1"/>
  <c r="L53" i="10"/>
  <c r="K53" i="10"/>
  <c r="J53" i="10"/>
  <c r="I53" i="10"/>
  <c r="H53" i="10"/>
  <c r="G53" i="10"/>
  <c r="F53" i="10"/>
  <c r="E53" i="10"/>
  <c r="E51" i="10" s="1"/>
  <c r="D53" i="10"/>
  <c r="C53" i="10"/>
  <c r="BE51" i="10"/>
  <c r="BD51" i="10"/>
  <c r="BC51" i="10"/>
  <c r="BB51" i="10"/>
  <c r="BA51" i="10"/>
  <c r="AT51" i="10"/>
  <c r="AS51" i="10"/>
  <c r="AR51" i="10"/>
  <c r="AQ51" i="10"/>
  <c r="AP51" i="10"/>
  <c r="AO51" i="10"/>
  <c r="AN51" i="10"/>
  <c r="AM51" i="10"/>
  <c r="AK51" i="10"/>
  <c r="AJ51" i="10"/>
  <c r="AI51" i="10"/>
  <c r="AH51" i="10"/>
  <c r="AG51" i="10"/>
  <c r="AD51" i="10"/>
  <c r="AC51" i="10"/>
  <c r="AB51" i="10"/>
  <c r="AA51" i="10"/>
  <c r="Z51" i="10"/>
  <c r="Y51" i="10"/>
  <c r="X51" i="10"/>
  <c r="W51" i="10"/>
  <c r="U51" i="10"/>
  <c r="T51" i="10"/>
  <c r="S51" i="10"/>
  <c r="R51" i="10"/>
  <c r="P51" i="10"/>
  <c r="N51" i="10"/>
  <c r="L51" i="10"/>
  <c r="K51" i="10"/>
  <c r="J51" i="10"/>
  <c r="I51" i="10"/>
  <c r="H51" i="10"/>
  <c r="G51" i="10"/>
  <c r="F51" i="10"/>
  <c r="D51" i="10"/>
  <c r="C51" i="10"/>
  <c r="W49" i="10"/>
  <c r="Q49" i="10"/>
  <c r="B49" i="10"/>
  <c r="Q48" i="10"/>
  <c r="W47" i="10"/>
  <c r="Q47" i="10"/>
  <c r="B47" i="10"/>
  <c r="W46" i="10"/>
  <c r="Q46" i="10"/>
  <c r="B46" i="10"/>
  <c r="W45" i="10"/>
  <c r="Q45" i="10"/>
  <c r="B45" i="10"/>
  <c r="W44" i="10"/>
  <c r="Q44" i="10"/>
  <c r="B44" i="10"/>
  <c r="W43" i="10"/>
  <c r="Q43" i="10"/>
  <c r="B43" i="10"/>
  <c r="W42" i="10"/>
  <c r="Q42" i="10"/>
  <c r="B42" i="10"/>
  <c r="W41" i="10"/>
  <c r="Q41" i="10"/>
  <c r="B41" i="10"/>
  <c r="W40" i="10"/>
  <c r="Q40" i="10"/>
  <c r="B40" i="10"/>
  <c r="W39" i="10"/>
  <c r="Q39" i="10"/>
  <c r="B39" i="10"/>
  <c r="W38" i="10"/>
  <c r="Q38" i="10"/>
  <c r="B38" i="10"/>
  <c r="W37" i="10"/>
  <c r="Q37" i="10"/>
  <c r="B37" i="10"/>
  <c r="BE36" i="10"/>
  <c r="BD36" i="10"/>
  <c r="BC36" i="10"/>
  <c r="BB36" i="10"/>
  <c r="BA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R36" i="10"/>
  <c r="Q36" i="10"/>
  <c r="P36" i="10"/>
  <c r="O36" i="10"/>
  <c r="N36" i="10"/>
  <c r="M36" i="10"/>
  <c r="L36" i="10"/>
  <c r="K36" i="10"/>
  <c r="J36" i="10"/>
  <c r="I36" i="10"/>
  <c r="H36" i="10"/>
  <c r="G36" i="10"/>
  <c r="F36" i="10"/>
  <c r="E36" i="10"/>
  <c r="D36" i="10"/>
  <c r="C36" i="10"/>
  <c r="B36" i="10"/>
  <c r="W34" i="10"/>
  <c r="Q34" i="10"/>
  <c r="B34" i="10"/>
  <c r="W33" i="10"/>
  <c r="Q33" i="10"/>
  <c r="B33" i="10"/>
  <c r="W32" i="10"/>
  <c r="Q32" i="10"/>
  <c r="B32" i="10"/>
  <c r="W31" i="10"/>
  <c r="Q31" i="10"/>
  <c r="B31" i="10"/>
  <c r="W30" i="10"/>
  <c r="Q30" i="10"/>
  <c r="B30" i="10"/>
  <c r="W29" i="10"/>
  <c r="Q29" i="10"/>
  <c r="B29" i="10"/>
  <c r="W28" i="10"/>
  <c r="Q28" i="10"/>
  <c r="B28" i="10"/>
  <c r="W27" i="10"/>
  <c r="Q27" i="10"/>
  <c r="B27" i="10"/>
  <c r="W26" i="10"/>
  <c r="Q26" i="10"/>
  <c r="B26" i="10"/>
  <c r="W25" i="10"/>
  <c r="Q25" i="10"/>
  <c r="B25" i="10"/>
  <c r="W24" i="10"/>
  <c r="Q24" i="10"/>
  <c r="B24" i="10"/>
  <c r="BE23" i="10"/>
  <c r="W23" i="10"/>
  <c r="Q23" i="10"/>
  <c r="B23" i="10"/>
  <c r="BE22" i="10"/>
  <c r="W22" i="10"/>
  <c r="Q22" i="10"/>
  <c r="B22" i="10"/>
  <c r="BE21" i="10"/>
  <c r="BD21" i="10"/>
  <c r="AZ21" i="10"/>
  <c r="AY21" i="10"/>
  <c r="AX21" i="10"/>
  <c r="AW21" i="10"/>
  <c r="AV21" i="10"/>
  <c r="AU21" i="10"/>
  <c r="W21" i="10"/>
  <c r="Q21" i="10"/>
  <c r="B21" i="10"/>
  <c r="BE20" i="10"/>
  <c r="BD20" i="10"/>
  <c r="AZ20" i="10"/>
  <c r="AY20" i="10"/>
  <c r="AX20" i="10"/>
  <c r="AW20" i="10"/>
  <c r="AV20" i="10"/>
  <c r="AU20" i="10"/>
  <c r="W20" i="10"/>
  <c r="Q20" i="10"/>
  <c r="B20" i="10"/>
  <c r="BD19" i="10"/>
  <c r="AZ19" i="10"/>
  <c r="AY19" i="10"/>
  <c r="AX19" i="10"/>
  <c r="AW19" i="10"/>
  <c r="AV19" i="10"/>
  <c r="AU19" i="10"/>
  <c r="W19" i="10"/>
  <c r="Q19" i="10"/>
  <c r="B19" i="10"/>
  <c r="BD18" i="10"/>
  <c r="AZ18" i="10"/>
  <c r="AY18" i="10"/>
  <c r="AX18" i="10"/>
  <c r="AW18" i="10"/>
  <c r="AV18" i="10"/>
  <c r="AU18" i="10"/>
  <c r="W18" i="10"/>
  <c r="Q18" i="10"/>
  <c r="B18" i="10"/>
  <c r="BE17" i="10"/>
  <c r="BD17" i="10"/>
  <c r="BC17" i="10"/>
  <c r="BB17" i="10"/>
  <c r="BA17" i="10"/>
  <c r="AZ17" i="10"/>
  <c r="AY17" i="10"/>
  <c r="AX17" i="10"/>
  <c r="AW17" i="10"/>
  <c r="AV17" i="10"/>
  <c r="AU17" i="10"/>
  <c r="AT17" i="10"/>
  <c r="AS17" i="10"/>
  <c r="AR17" i="10"/>
  <c r="AQ17" i="10"/>
  <c r="AP17" i="10"/>
  <c r="AO17" i="10"/>
  <c r="AN17" i="10"/>
  <c r="AM17" i="10"/>
  <c r="AL17" i="10"/>
  <c r="AK17" i="10"/>
  <c r="AJ17" i="10"/>
  <c r="AI17" i="10"/>
  <c r="AH17" i="10"/>
  <c r="AG17" i="10"/>
  <c r="AF17" i="10"/>
  <c r="AE17" i="10"/>
  <c r="AD17" i="10"/>
  <c r="AC17" i="10"/>
  <c r="AB17" i="10"/>
  <c r="AA17" i="10"/>
  <c r="Z17" i="10"/>
  <c r="Y17" i="10"/>
  <c r="X17" i="10"/>
  <c r="V17" i="10"/>
  <c r="U17" i="10"/>
  <c r="T17" i="10"/>
  <c r="S17" i="10"/>
  <c r="R17" i="10"/>
  <c r="P17" i="10"/>
  <c r="O17" i="10"/>
  <c r="N17" i="10"/>
  <c r="M17" i="10"/>
  <c r="L17" i="10"/>
  <c r="K17" i="10"/>
  <c r="J17" i="10"/>
  <c r="I17" i="10"/>
  <c r="H17" i="10"/>
  <c r="G17" i="10"/>
  <c r="F17" i="10"/>
  <c r="E17" i="10"/>
  <c r="D17" i="10"/>
  <c r="C17" i="10"/>
  <c r="B17" i="10"/>
  <c r="W14" i="10"/>
  <c r="Q14" i="10"/>
  <c r="B14" i="10"/>
  <c r="BE12" i="10"/>
  <c r="BE15" i="10" s="1"/>
  <c r="BC12" i="10"/>
  <c r="BC15" i="10" s="1"/>
  <c r="BB12" i="10"/>
  <c r="BB15" i="10" s="1"/>
  <c r="BA12" i="10"/>
  <c r="BA15" i="10" s="1"/>
  <c r="AT12" i="10"/>
  <c r="AT15" i="10" s="1"/>
  <c r="AS12" i="10"/>
  <c r="AS15" i="10" s="1"/>
  <c r="AR12" i="10"/>
  <c r="AR15" i="10" s="1"/>
  <c r="AQ12" i="10"/>
  <c r="AQ15" i="10" s="1"/>
  <c r="AP12" i="10"/>
  <c r="AO12" i="10"/>
  <c r="AO15" i="10" s="1"/>
  <c r="AN12" i="10"/>
  <c r="AM12" i="10"/>
  <c r="AM15" i="10" s="1"/>
  <c r="AL12" i="10"/>
  <c r="AK12" i="10"/>
  <c r="AK15" i="10" s="1"/>
  <c r="AJ12" i="10"/>
  <c r="AI12" i="10"/>
  <c r="AI15" i="10" s="1"/>
  <c r="AH12" i="10"/>
  <c r="AH15" i="10" s="1"/>
  <c r="AG12" i="10"/>
  <c r="AG15" i="10" s="1"/>
  <c r="AF12" i="10"/>
  <c r="AE12" i="10"/>
  <c r="AD12" i="10"/>
  <c r="AD15" i="10" s="1"/>
  <c r="AC12" i="10"/>
  <c r="AB12" i="10"/>
  <c r="AB15" i="10" s="1"/>
  <c r="AA12" i="10"/>
  <c r="AA15" i="10" s="1"/>
  <c r="Z12" i="10"/>
  <c r="Z15" i="10" s="1"/>
  <c r="Y12" i="10"/>
  <c r="Y15" i="10" s="1"/>
  <c r="X12" i="10"/>
  <c r="X15" i="10" s="1"/>
  <c r="V12" i="10"/>
  <c r="U12" i="10"/>
  <c r="U15" i="10" s="1"/>
  <c r="T12" i="10"/>
  <c r="T15" i="10" s="1"/>
  <c r="S12" i="10"/>
  <c r="S15" i="10" s="1"/>
  <c r="R12" i="10"/>
  <c r="P12" i="10"/>
  <c r="P15" i="10" s="1"/>
  <c r="O12" i="10"/>
  <c r="N12" i="10"/>
  <c r="M12" i="10"/>
  <c r="L12" i="10"/>
  <c r="L15" i="10" s="1"/>
  <c r="K12" i="10"/>
  <c r="K15" i="10" s="1"/>
  <c r="J12" i="10"/>
  <c r="J15" i="10" s="1"/>
  <c r="I12" i="10"/>
  <c r="I15" i="10" s="1"/>
  <c r="H12" i="10"/>
  <c r="H15" i="10" s="1"/>
  <c r="G12" i="10"/>
  <c r="G15" i="10" s="1"/>
  <c r="F12" i="10"/>
  <c r="F15" i="10" s="1"/>
  <c r="E12" i="10"/>
  <c r="D12" i="10"/>
  <c r="D15" i="10" s="1"/>
  <c r="C12" i="10"/>
  <c r="C15" i="10" s="1"/>
  <c r="W11" i="10"/>
  <c r="Q11" i="10"/>
  <c r="B11" i="10"/>
  <c r="W10" i="10"/>
  <c r="Q10" i="10"/>
  <c r="B10" i="10"/>
  <c r="W9" i="10"/>
  <c r="Q9" i="10"/>
  <c r="B9" i="10"/>
  <c r="W8" i="10"/>
  <c r="Q8" i="10"/>
  <c r="B8" i="10"/>
  <c r="W7" i="10"/>
  <c r="Q7" i="10"/>
  <c r="B7" i="10"/>
  <c r="BD6" i="10"/>
  <c r="BD12" i="10" s="1"/>
  <c r="BD15" i="10" s="1"/>
  <c r="AZ6" i="10"/>
  <c r="AZ12" i="10" s="1"/>
  <c r="AZ15" i="10" s="1"/>
  <c r="AY6" i="10"/>
  <c r="AY12" i="10" s="1"/>
  <c r="AY15" i="10" s="1"/>
  <c r="AX6" i="10"/>
  <c r="AX12" i="10" s="1"/>
  <c r="AX15" i="10" s="1"/>
  <c r="AW6" i="10"/>
  <c r="AW12" i="10" s="1"/>
  <c r="AW15" i="10" s="1"/>
  <c r="AV6" i="10"/>
  <c r="AV12" i="10" s="1"/>
  <c r="AV15" i="10" s="1"/>
  <c r="AU6" i="10"/>
  <c r="AU12" i="10" s="1"/>
  <c r="AU15" i="10" s="1"/>
  <c r="W6" i="10"/>
  <c r="W12" i="10" s="1"/>
  <c r="Q6" i="10"/>
  <c r="Q12" i="10" s="1"/>
  <c r="B6" i="10"/>
  <c r="L80" i="8"/>
  <c r="K80" i="8"/>
  <c r="J80" i="8"/>
  <c r="I80" i="8"/>
  <c r="H80" i="8"/>
  <c r="G80" i="8"/>
  <c r="F80" i="8"/>
  <c r="E80" i="8"/>
  <c r="D80" i="8"/>
  <c r="C80" i="8"/>
  <c r="B80" i="8"/>
  <c r="L74" i="8"/>
  <c r="L73" i="8"/>
  <c r="L72" i="8"/>
  <c r="L71" i="8"/>
  <c r="K70" i="8"/>
  <c r="J70" i="8"/>
  <c r="I70" i="8"/>
  <c r="H70" i="8"/>
  <c r="G70" i="8"/>
  <c r="F70" i="8"/>
  <c r="E70" i="8"/>
  <c r="D70" i="8"/>
  <c r="C70" i="8"/>
  <c r="B70" i="8"/>
  <c r="L67" i="8"/>
  <c r="L66" i="8"/>
  <c r="L65" i="8"/>
  <c r="L64" i="8"/>
  <c r="L63" i="8"/>
  <c r="L62" i="8"/>
  <c r="L61" i="8"/>
  <c r="L60" i="8"/>
  <c r="L59" i="8"/>
  <c r="K58" i="8"/>
  <c r="J58" i="8"/>
  <c r="I58" i="8"/>
  <c r="H58" i="8"/>
  <c r="G58" i="8"/>
  <c r="F58" i="8"/>
  <c r="E58" i="8"/>
  <c r="D58" i="8"/>
  <c r="C58" i="8"/>
  <c r="B58" i="8"/>
  <c r="L56" i="8"/>
  <c r="L55" i="8"/>
  <c r="L54" i="8"/>
  <c r="L53" i="8"/>
  <c r="L52" i="8"/>
  <c r="L51" i="8"/>
  <c r="L50" i="8"/>
  <c r="K49" i="8"/>
  <c r="J49" i="8"/>
  <c r="I49" i="8"/>
  <c r="H49" i="8"/>
  <c r="G49" i="8"/>
  <c r="F49" i="8"/>
  <c r="E31" i="8"/>
  <c r="C49" i="8"/>
  <c r="C31" i="8" s="1"/>
  <c r="B49" i="8"/>
  <c r="L47" i="8"/>
  <c r="L46" i="8"/>
  <c r="L44" i="8"/>
  <c r="L43" i="8"/>
  <c r="L42" i="8"/>
  <c r="L41" i="8"/>
  <c r="L40" i="8"/>
  <c r="L39" i="8"/>
  <c r="L38" i="8"/>
  <c r="L37" i="8"/>
  <c r="L36" i="8"/>
  <c r="L35" i="8"/>
  <c r="L34" i="8"/>
  <c r="K33" i="8"/>
  <c r="J33" i="8"/>
  <c r="I33" i="8"/>
  <c r="H33" i="8"/>
  <c r="G33" i="8"/>
  <c r="F33" i="8"/>
  <c r="F31" i="8" s="1"/>
  <c r="D33" i="8"/>
  <c r="D31" i="8" s="1"/>
  <c r="D12" i="8" s="1"/>
  <c r="C33" i="8"/>
  <c r="K31" i="8"/>
  <c r="G31" i="8"/>
  <c r="L29" i="8"/>
  <c r="L28" i="8"/>
  <c r="L27" i="8"/>
  <c r="L26" i="8"/>
  <c r="L25" i="8"/>
  <c r="L24" i="8"/>
  <c r="L23" i="8"/>
  <c r="L22" i="8"/>
  <c r="L21" i="8"/>
  <c r="L20" i="8"/>
  <c r="L19" i="8"/>
  <c r="L18" i="8"/>
  <c r="L17" i="8"/>
  <c r="L16" i="8"/>
  <c r="L15" i="8"/>
  <c r="L11" i="8"/>
  <c r="K9" i="8"/>
  <c r="K12" i="8" s="1"/>
  <c r="J9" i="8"/>
  <c r="I9" i="8"/>
  <c r="H9" i="8"/>
  <c r="G9" i="8"/>
  <c r="G12" i="8" s="1"/>
  <c r="F9" i="8"/>
  <c r="E9" i="8"/>
  <c r="E12" i="8" s="1"/>
  <c r="C9" i="8"/>
  <c r="B9" i="8"/>
  <c r="L8" i="8"/>
  <c r="L7" i="8"/>
  <c r="L6" i="8"/>
  <c r="L5" i="8"/>
  <c r="L4" i="8"/>
  <c r="F12" i="8" l="1"/>
  <c r="Q17" i="10"/>
  <c r="AE51" i="10"/>
  <c r="W17" i="10"/>
  <c r="H31" i="8"/>
  <c r="H12" i="8" s="1"/>
  <c r="I31" i="8"/>
  <c r="R15" i="10"/>
  <c r="Q15" i="10"/>
  <c r="O15" i="10"/>
  <c r="M15" i="10"/>
  <c r="N15" i="10"/>
  <c r="AN15" i="10"/>
  <c r="AC15" i="10"/>
  <c r="AP15" i="10"/>
  <c r="AE15" i="10"/>
  <c r="V15" i="10"/>
  <c r="AJ15" i="10"/>
  <c r="W15" i="10"/>
  <c r="AL15" i="10"/>
  <c r="AF51" i="10"/>
  <c r="AF15" i="10" s="1"/>
  <c r="B12" i="10"/>
  <c r="B53" i="10"/>
  <c r="B77" i="10"/>
  <c r="E15" i="10"/>
  <c r="L70" i="8"/>
  <c r="L58" i="8"/>
  <c r="B31" i="8"/>
  <c r="B12" i="8" s="1"/>
  <c r="J31" i="8"/>
  <c r="J12" i="8" s="1"/>
  <c r="L49" i="8"/>
  <c r="I12" i="8"/>
  <c r="L33" i="8"/>
  <c r="L9" i="8"/>
  <c r="X106" i="6"/>
  <c r="X105" i="6"/>
  <c r="X104" i="6"/>
  <c r="X103" i="6"/>
  <c r="X101" i="6"/>
  <c r="BF99" i="6"/>
  <c r="BE99" i="6"/>
  <c r="BD99" i="6"/>
  <c r="BC99" i="6"/>
  <c r="BB99" i="6"/>
  <c r="BA99" i="6"/>
  <c r="AZ99" i="6"/>
  <c r="AY99" i="6"/>
  <c r="AX99" i="6"/>
  <c r="AW99" i="6"/>
  <c r="AV99" i="6"/>
  <c r="AU99" i="6"/>
  <c r="AT99" i="6"/>
  <c r="AS99" i="6"/>
  <c r="AR99" i="6"/>
  <c r="AQ99" i="6"/>
  <c r="AP99" i="6"/>
  <c r="AO99" i="6"/>
  <c r="AN99" i="6"/>
  <c r="AM99" i="6"/>
  <c r="AL99" i="6"/>
  <c r="AK99" i="6"/>
  <c r="AJ99" i="6"/>
  <c r="AI99" i="6"/>
  <c r="AH99" i="6"/>
  <c r="AG99" i="6"/>
  <c r="AF99" i="6"/>
  <c r="AE99" i="6"/>
  <c r="AD99" i="6"/>
  <c r="AC99" i="6"/>
  <c r="AB99" i="6"/>
  <c r="AA99" i="6"/>
  <c r="Z99" i="6"/>
  <c r="Y99" i="6"/>
  <c r="W99" i="6"/>
  <c r="V99" i="6"/>
  <c r="U99" i="6"/>
  <c r="T99" i="6"/>
  <c r="S99" i="6"/>
  <c r="Q99" i="6"/>
  <c r="P99" i="6"/>
  <c r="O99" i="6"/>
  <c r="N99" i="6"/>
  <c r="M99" i="6"/>
  <c r="L99" i="6"/>
  <c r="K99" i="6"/>
  <c r="J99" i="6"/>
  <c r="I99" i="6"/>
  <c r="H99" i="6"/>
  <c r="G99" i="6"/>
  <c r="F99" i="6"/>
  <c r="D99" i="6"/>
  <c r="C99" i="6"/>
  <c r="X98" i="6"/>
  <c r="R98" i="6"/>
  <c r="B98" i="6"/>
  <c r="X97" i="6"/>
  <c r="R97" i="6"/>
  <c r="B97" i="6"/>
  <c r="X96" i="6"/>
  <c r="R96" i="6"/>
  <c r="B96" i="6"/>
  <c r="X95" i="6"/>
  <c r="R95" i="6"/>
  <c r="R99" i="6" s="1"/>
  <c r="B95" i="6"/>
  <c r="B99" i="6" s="1"/>
  <c r="X93" i="6"/>
  <c r="B93" i="6"/>
  <c r="X92" i="6"/>
  <c r="B92" i="6"/>
  <c r="X91" i="6"/>
  <c r="B91" i="6"/>
  <c r="X90" i="6"/>
  <c r="B90" i="6"/>
  <c r="BF89" i="6"/>
  <c r="BE89" i="6"/>
  <c r="BD89" i="6"/>
  <c r="BC89" i="6"/>
  <c r="BB89" i="6"/>
  <c r="BA89" i="6"/>
  <c r="AZ89" i="6"/>
  <c r="AY89" i="6"/>
  <c r="AX89" i="6"/>
  <c r="AW89" i="6"/>
  <c r="AV89" i="6"/>
  <c r="AU89" i="6"/>
  <c r="AT89" i="6"/>
  <c r="AS89" i="6"/>
  <c r="AR89" i="6"/>
  <c r="AQ89" i="6"/>
  <c r="AP89" i="6"/>
  <c r="AO89" i="6"/>
  <c r="AN89" i="6"/>
  <c r="AM89" i="6"/>
  <c r="AL89" i="6"/>
  <c r="AK89" i="6"/>
  <c r="AJ89" i="6"/>
  <c r="AI89" i="6"/>
  <c r="AH89" i="6"/>
  <c r="AG89" i="6"/>
  <c r="AF89" i="6"/>
  <c r="AE89" i="6"/>
  <c r="AD89" i="6"/>
  <c r="AC89" i="6"/>
  <c r="AB89" i="6"/>
  <c r="AA89" i="6"/>
  <c r="Z89" i="6"/>
  <c r="Y89" i="6"/>
  <c r="X89" i="6"/>
  <c r="W89" i="6"/>
  <c r="V89" i="6"/>
  <c r="U89" i="6"/>
  <c r="T89" i="6"/>
  <c r="S89" i="6"/>
  <c r="R89" i="6" s="1"/>
  <c r="Q89" i="6"/>
  <c r="P89" i="6"/>
  <c r="O89" i="6"/>
  <c r="N89" i="6"/>
  <c r="M89" i="6"/>
  <c r="L89" i="6"/>
  <c r="K89" i="6"/>
  <c r="J89" i="6"/>
  <c r="I89" i="6"/>
  <c r="H89" i="6"/>
  <c r="G89" i="6"/>
  <c r="F89" i="6"/>
  <c r="D89" i="6"/>
  <c r="C89" i="6"/>
  <c r="R88" i="6"/>
  <c r="X87" i="6"/>
  <c r="R87" i="6"/>
  <c r="X86" i="6"/>
  <c r="R86" i="6"/>
  <c r="X85" i="6"/>
  <c r="R85" i="6"/>
  <c r="X84" i="6"/>
  <c r="R84" i="6"/>
  <c r="X83" i="6"/>
  <c r="B83" i="6"/>
  <c r="X81" i="6"/>
  <c r="X80" i="6"/>
  <c r="X79" i="6"/>
  <c r="X78" i="6"/>
  <c r="BF77" i="6"/>
  <c r="BE77" i="6"/>
  <c r="BD77" i="6"/>
  <c r="BC77" i="6"/>
  <c r="BB77" i="6"/>
  <c r="AU77" i="6"/>
  <c r="AT77" i="6"/>
  <c r="AS77" i="6"/>
  <c r="AR77" i="6"/>
  <c r="AQ77" i="6"/>
  <c r="AP77" i="6"/>
  <c r="AO77" i="6"/>
  <c r="AN77" i="6"/>
  <c r="AM77" i="6"/>
  <c r="AL77" i="6"/>
  <c r="AK77" i="6"/>
  <c r="AJ77" i="6"/>
  <c r="AI77" i="6"/>
  <c r="AH77" i="6"/>
  <c r="AG77" i="6"/>
  <c r="AF77" i="6"/>
  <c r="AE77" i="6"/>
  <c r="AD77" i="6"/>
  <c r="AC77" i="6"/>
  <c r="AB77" i="6"/>
  <c r="AA77" i="6"/>
  <c r="Z77" i="6"/>
  <c r="Y77" i="6"/>
  <c r="W77" i="6"/>
  <c r="V77" i="6"/>
  <c r="U77" i="6"/>
  <c r="T77" i="6"/>
  <c r="Q77" i="6"/>
  <c r="P77" i="6"/>
  <c r="O77" i="6"/>
  <c r="N77" i="6"/>
  <c r="M77" i="6"/>
  <c r="L77" i="6"/>
  <c r="K77" i="6"/>
  <c r="J77" i="6"/>
  <c r="I77" i="6"/>
  <c r="H77" i="6"/>
  <c r="G77" i="6"/>
  <c r="F77" i="6"/>
  <c r="C77" i="6"/>
  <c r="X75" i="6"/>
  <c r="X74" i="6"/>
  <c r="X73" i="6"/>
  <c r="X72" i="6"/>
  <c r="X71" i="6"/>
  <c r="X70" i="6"/>
  <c r="X69" i="6"/>
  <c r="BF68" i="6"/>
  <c r="BE68" i="6"/>
  <c r="BD68" i="6"/>
  <c r="BC68" i="6"/>
  <c r="BB68" i="6"/>
  <c r="AU68" i="6"/>
  <c r="AT68" i="6"/>
  <c r="AS68" i="6"/>
  <c r="AR68" i="6"/>
  <c r="AQ68" i="6"/>
  <c r="AP68" i="6"/>
  <c r="AO68" i="6"/>
  <c r="AN68" i="6"/>
  <c r="AM68" i="6"/>
  <c r="AL68" i="6"/>
  <c r="AK68" i="6"/>
  <c r="AJ68" i="6"/>
  <c r="AI68" i="6"/>
  <c r="AH68" i="6"/>
  <c r="AG68" i="6"/>
  <c r="AF68" i="6"/>
  <c r="AE68" i="6"/>
  <c r="AD68" i="6"/>
  <c r="AC68" i="6"/>
  <c r="AB68" i="6"/>
  <c r="AA68" i="6"/>
  <c r="Z68" i="6"/>
  <c r="Y68" i="6"/>
  <c r="X68" i="6"/>
  <c r="W68" i="6"/>
  <c r="V68" i="6"/>
  <c r="U68" i="6"/>
  <c r="T68" i="6"/>
  <c r="S68" i="6"/>
  <c r="R68" i="6" s="1"/>
  <c r="Q68" i="6"/>
  <c r="P68" i="6"/>
  <c r="O68" i="6"/>
  <c r="N68" i="6"/>
  <c r="M68" i="6"/>
  <c r="L68" i="6"/>
  <c r="K68" i="6"/>
  <c r="J68" i="6"/>
  <c r="I68" i="6"/>
  <c r="H68" i="6"/>
  <c r="G68" i="6"/>
  <c r="F68" i="6"/>
  <c r="D68" i="6"/>
  <c r="C68" i="6"/>
  <c r="X66" i="6"/>
  <c r="X65" i="6"/>
  <c r="X64" i="6"/>
  <c r="X63" i="6"/>
  <c r="X62" i="6"/>
  <c r="X61" i="6"/>
  <c r="X60" i="6"/>
  <c r="X59" i="6"/>
  <c r="X58" i="6"/>
  <c r="X57" i="6"/>
  <c r="X56" i="6"/>
  <c r="X55" i="6"/>
  <c r="X54" i="6"/>
  <c r="BF53" i="6"/>
  <c r="BE53" i="6"/>
  <c r="BE51" i="6" s="1"/>
  <c r="BD53" i="6"/>
  <c r="BC53" i="6"/>
  <c r="BB53" i="6"/>
  <c r="AU53" i="6"/>
  <c r="AT53" i="6"/>
  <c r="AS53" i="6"/>
  <c r="AR53" i="6"/>
  <c r="AQ53" i="6"/>
  <c r="AP53" i="6"/>
  <c r="AO53" i="6"/>
  <c r="AN53" i="6"/>
  <c r="AM53" i="6"/>
  <c r="AL53" i="6"/>
  <c r="AK53" i="6"/>
  <c r="AJ53" i="6"/>
  <c r="AI53" i="6"/>
  <c r="AH53" i="6"/>
  <c r="AG53" i="6"/>
  <c r="AF53" i="6"/>
  <c r="AE53" i="6"/>
  <c r="AD53" i="6"/>
  <c r="AC53" i="6"/>
  <c r="AB53" i="6"/>
  <c r="AA53" i="6"/>
  <c r="Z53" i="6"/>
  <c r="Y53" i="6"/>
  <c r="X53" i="6"/>
  <c r="W53" i="6"/>
  <c r="W51" i="6" s="1"/>
  <c r="V53" i="6"/>
  <c r="U53" i="6"/>
  <c r="T53" i="6"/>
  <c r="S53" i="6"/>
  <c r="Q53" i="6"/>
  <c r="P53" i="6"/>
  <c r="P51" i="6" s="1"/>
  <c r="O53" i="6"/>
  <c r="N53" i="6"/>
  <c r="N51" i="6" s="1"/>
  <c r="M53" i="6"/>
  <c r="L53" i="6"/>
  <c r="K53" i="6"/>
  <c r="J53" i="6"/>
  <c r="I53" i="6"/>
  <c r="H53" i="6"/>
  <c r="G53" i="6"/>
  <c r="F53" i="6"/>
  <c r="F51" i="6" s="1"/>
  <c r="D53" i="6"/>
  <c r="D51" i="6" s="1"/>
  <c r="C53" i="6"/>
  <c r="BF51" i="6"/>
  <c r="BD51" i="6"/>
  <c r="BC51" i="6"/>
  <c r="BB51" i="6"/>
  <c r="AU51" i="6"/>
  <c r="AT51" i="6"/>
  <c r="AS51" i="6"/>
  <c r="AR51" i="6"/>
  <c r="AQ51" i="6"/>
  <c r="AP51" i="6"/>
  <c r="AO51" i="6"/>
  <c r="AN51" i="6"/>
  <c r="AM51" i="6"/>
  <c r="AL51" i="6"/>
  <c r="AK51" i="6"/>
  <c r="AJ51" i="6"/>
  <c r="AI51" i="6"/>
  <c r="AH51" i="6"/>
  <c r="AG51" i="6"/>
  <c r="AF51" i="6"/>
  <c r="AE51" i="6"/>
  <c r="AD51" i="6"/>
  <c r="AC51" i="6"/>
  <c r="AB51" i="6"/>
  <c r="AA51" i="6"/>
  <c r="Z51" i="6"/>
  <c r="Y51" i="6"/>
  <c r="V51" i="6"/>
  <c r="U51" i="6"/>
  <c r="T51" i="6"/>
  <c r="S51" i="6"/>
  <c r="Q51" i="6"/>
  <c r="O51" i="6"/>
  <c r="M51" i="6"/>
  <c r="L51" i="6"/>
  <c r="K51" i="6"/>
  <c r="J51" i="6"/>
  <c r="I51" i="6"/>
  <c r="H51" i="6"/>
  <c r="G51" i="6"/>
  <c r="C51" i="6"/>
  <c r="X49" i="6"/>
  <c r="R49" i="6"/>
  <c r="B49" i="6"/>
  <c r="R48" i="6"/>
  <c r="X47" i="6"/>
  <c r="R47" i="6"/>
  <c r="B47" i="6"/>
  <c r="X46" i="6"/>
  <c r="R46" i="6"/>
  <c r="B46" i="6"/>
  <c r="X45" i="6"/>
  <c r="R45" i="6"/>
  <c r="B45" i="6"/>
  <c r="X44" i="6"/>
  <c r="R44" i="6"/>
  <c r="B44" i="6"/>
  <c r="X43" i="6"/>
  <c r="R43" i="6"/>
  <c r="B43" i="6"/>
  <c r="X42" i="6"/>
  <c r="R42" i="6"/>
  <c r="B42" i="6"/>
  <c r="X41" i="6"/>
  <c r="R41" i="6"/>
  <c r="B41" i="6"/>
  <c r="X40" i="6"/>
  <c r="R40" i="6"/>
  <c r="B40" i="6"/>
  <c r="X39" i="6"/>
  <c r="R39" i="6"/>
  <c r="B39" i="6"/>
  <c r="X38" i="6"/>
  <c r="R38" i="6"/>
  <c r="B38" i="6"/>
  <c r="X37" i="6"/>
  <c r="R37" i="6"/>
  <c r="B37" i="6"/>
  <c r="BF36" i="6"/>
  <c r="BE36" i="6"/>
  <c r="BD36" i="6"/>
  <c r="BC36" i="6"/>
  <c r="BB36" i="6"/>
  <c r="AU36" i="6"/>
  <c r="AT36" i="6"/>
  <c r="AS36" i="6"/>
  <c r="AR36" i="6"/>
  <c r="AQ36" i="6"/>
  <c r="AP36" i="6"/>
  <c r="AO36" i="6"/>
  <c r="AN36" i="6"/>
  <c r="AM36" i="6"/>
  <c r="AL36" i="6"/>
  <c r="AK36" i="6"/>
  <c r="AJ36" i="6"/>
  <c r="AI36" i="6"/>
  <c r="AH36" i="6"/>
  <c r="AG36" i="6"/>
  <c r="AF36" i="6"/>
  <c r="AE36" i="6"/>
  <c r="AD36" i="6"/>
  <c r="AC36" i="6"/>
  <c r="AB36" i="6"/>
  <c r="AA36" i="6"/>
  <c r="Z36" i="6"/>
  <c r="Y36" i="6"/>
  <c r="W36" i="6"/>
  <c r="V36" i="6"/>
  <c r="U36" i="6"/>
  <c r="T36" i="6"/>
  <c r="S36" i="6"/>
  <c r="R36" i="6"/>
  <c r="Q36" i="6"/>
  <c r="P36" i="6"/>
  <c r="O36" i="6"/>
  <c r="N36" i="6"/>
  <c r="M36" i="6"/>
  <c r="L36" i="6"/>
  <c r="K36" i="6"/>
  <c r="J36" i="6"/>
  <c r="I36" i="6"/>
  <c r="H36" i="6"/>
  <c r="G36" i="6"/>
  <c r="F36" i="6"/>
  <c r="D36" i="6"/>
  <c r="C36" i="6"/>
  <c r="B36" i="6"/>
  <c r="B34" i="6"/>
  <c r="B17" i="6" s="1"/>
  <c r="R33" i="6"/>
  <c r="R32" i="6"/>
  <c r="X31" i="6"/>
  <c r="R31" i="6"/>
  <c r="X30" i="6"/>
  <c r="R30" i="6"/>
  <c r="X29" i="6"/>
  <c r="R29" i="6"/>
  <c r="X28" i="6"/>
  <c r="R28" i="6"/>
  <c r="X27" i="6"/>
  <c r="R27" i="6"/>
  <c r="X26" i="6"/>
  <c r="R26" i="6"/>
  <c r="X25" i="6"/>
  <c r="R25" i="6"/>
  <c r="X24" i="6"/>
  <c r="R24" i="6"/>
  <c r="BF23" i="6"/>
  <c r="X23" i="6"/>
  <c r="R23" i="6"/>
  <c r="BF22" i="6"/>
  <c r="X22" i="6"/>
  <c r="R22" i="6"/>
  <c r="BF21" i="6"/>
  <c r="BE21" i="6"/>
  <c r="BA21" i="6"/>
  <c r="AZ21" i="6"/>
  <c r="AY21" i="6"/>
  <c r="AX21" i="6"/>
  <c r="AW21" i="6"/>
  <c r="AV21" i="6"/>
  <c r="X21" i="6"/>
  <c r="R21" i="6"/>
  <c r="BF20" i="6"/>
  <c r="BE20" i="6"/>
  <c r="BA20" i="6"/>
  <c r="AZ20" i="6"/>
  <c r="AY20" i="6"/>
  <c r="AX20" i="6"/>
  <c r="AW20" i="6"/>
  <c r="AV20" i="6"/>
  <c r="X20" i="6"/>
  <c r="R20" i="6"/>
  <c r="BA19" i="6"/>
  <c r="AZ19" i="6"/>
  <c r="AY19" i="6"/>
  <c r="AX19" i="6"/>
  <c r="AW19" i="6"/>
  <c r="AV19" i="6"/>
  <c r="X19" i="6"/>
  <c r="BE17" i="6"/>
  <c r="BE12" i="6" s="1"/>
  <c r="BA18" i="6"/>
  <c r="BA17" i="6" s="1"/>
  <c r="AZ18" i="6"/>
  <c r="AY18" i="6"/>
  <c r="AX18" i="6"/>
  <c r="AX17" i="6" s="1"/>
  <c r="AW18" i="6"/>
  <c r="AW17" i="6" s="1"/>
  <c r="AV18" i="6"/>
  <c r="AV17" i="6" s="1"/>
  <c r="X18" i="6"/>
  <c r="R18" i="6"/>
  <c r="BF17" i="6"/>
  <c r="BD17" i="6"/>
  <c r="BC17" i="6"/>
  <c r="BB17" i="6"/>
  <c r="AZ17" i="6"/>
  <c r="AY17" i="6"/>
  <c r="AU17" i="6"/>
  <c r="AT17" i="6"/>
  <c r="AS17" i="6"/>
  <c r="AR17" i="6"/>
  <c r="AQ17" i="6"/>
  <c r="AP17" i="6"/>
  <c r="AO17" i="6"/>
  <c r="AN17" i="6"/>
  <c r="AM17" i="6"/>
  <c r="AL17" i="6"/>
  <c r="AK17" i="6"/>
  <c r="AJ17" i="6"/>
  <c r="AI17" i="6"/>
  <c r="AH17" i="6"/>
  <c r="AG17" i="6"/>
  <c r="AF17" i="6"/>
  <c r="AE17" i="6"/>
  <c r="AD17" i="6"/>
  <c r="AC17" i="6"/>
  <c r="AB17" i="6"/>
  <c r="AA17" i="6"/>
  <c r="Z17" i="6"/>
  <c r="Y17" i="6"/>
  <c r="W17" i="6"/>
  <c r="V17" i="6"/>
  <c r="U17" i="6"/>
  <c r="T17" i="6"/>
  <c r="S17" i="6"/>
  <c r="R17" i="6"/>
  <c r="Q17" i="6"/>
  <c r="P17" i="6"/>
  <c r="O17" i="6"/>
  <c r="N17" i="6"/>
  <c r="M17" i="6"/>
  <c r="L17" i="6"/>
  <c r="K17" i="6"/>
  <c r="J17" i="6"/>
  <c r="I17" i="6"/>
  <c r="H17" i="6"/>
  <c r="G17" i="6"/>
  <c r="F17" i="6"/>
  <c r="D17" i="6"/>
  <c r="C17" i="6"/>
  <c r="R14" i="6"/>
  <c r="B14" i="6"/>
  <c r="BF12" i="6"/>
  <c r="BF15" i="6" s="1"/>
  <c r="BD12" i="6"/>
  <c r="BD15" i="6" s="1"/>
  <c r="BC12" i="6"/>
  <c r="BC15" i="6" s="1"/>
  <c r="BB12" i="6"/>
  <c r="BB15" i="6" s="1"/>
  <c r="AU12" i="6"/>
  <c r="AU15" i="6" s="1"/>
  <c r="AT12" i="6"/>
  <c r="AS12" i="6"/>
  <c r="AS15" i="6" s="1"/>
  <c r="AR12" i="6"/>
  <c r="AR15" i="6" s="1"/>
  <c r="AQ12" i="6"/>
  <c r="AP12" i="6"/>
  <c r="AO12" i="6"/>
  <c r="AN12" i="6"/>
  <c r="AN15" i="6" s="1"/>
  <c r="AL12" i="6"/>
  <c r="AK12" i="6"/>
  <c r="AJ12" i="6"/>
  <c r="AI12" i="6"/>
  <c r="AI15" i="6" s="1"/>
  <c r="AH12" i="6"/>
  <c r="AG12" i="6"/>
  <c r="AF12" i="6"/>
  <c r="AE12" i="6"/>
  <c r="AE15" i="6" s="1"/>
  <c r="AD12" i="6"/>
  <c r="AC12" i="6"/>
  <c r="AB12" i="6"/>
  <c r="AB15" i="6" s="1"/>
  <c r="AA12" i="6"/>
  <c r="Z12" i="6"/>
  <c r="Y12" i="6"/>
  <c r="Y15" i="6" s="1"/>
  <c r="V12" i="6"/>
  <c r="V15" i="6" s="1"/>
  <c r="U12" i="6"/>
  <c r="U15" i="6" s="1"/>
  <c r="T12" i="6"/>
  <c r="T15" i="6" s="1"/>
  <c r="S12" i="6"/>
  <c r="Q12" i="6"/>
  <c r="Q15" i="6" s="1"/>
  <c r="P12" i="6"/>
  <c r="O12" i="6"/>
  <c r="N12" i="6"/>
  <c r="M12" i="6"/>
  <c r="M15" i="6" s="1"/>
  <c r="L12" i="6"/>
  <c r="L15" i="6" s="1"/>
  <c r="K12" i="6"/>
  <c r="J12" i="6"/>
  <c r="J15" i="6" s="1"/>
  <c r="I12" i="6"/>
  <c r="I15" i="6" s="1"/>
  <c r="H12" i="6"/>
  <c r="H15" i="6" s="1"/>
  <c r="G12" i="6"/>
  <c r="G15" i="6" s="1"/>
  <c r="F12" i="6"/>
  <c r="D12" i="6"/>
  <c r="B12" i="6" s="1"/>
  <c r="C12" i="6"/>
  <c r="C15" i="6" s="1"/>
  <c r="X11" i="6"/>
  <c r="X10" i="6"/>
  <c r="X9" i="6"/>
  <c r="X7" i="6"/>
  <c r="X12" i="6" s="1"/>
  <c r="BA6" i="6"/>
  <c r="BA12" i="6" s="1"/>
  <c r="AZ6" i="6"/>
  <c r="AZ12" i="6" s="1"/>
  <c r="AZ15" i="6" s="1"/>
  <c r="AY12" i="6"/>
  <c r="AX6" i="6"/>
  <c r="AX12" i="6" s="1"/>
  <c r="AW6" i="6"/>
  <c r="AW12" i="6" s="1"/>
  <c r="AV6" i="6"/>
  <c r="AV12" i="6" s="1"/>
  <c r="AX15" i="6" l="1"/>
  <c r="X77" i="6"/>
  <c r="X36" i="6"/>
  <c r="AY15" i="6"/>
  <c r="AA15" i="6"/>
  <c r="X17" i="6"/>
  <c r="W15" i="6"/>
  <c r="AC15" i="6"/>
  <c r="B51" i="10"/>
  <c r="B15" i="10" s="1"/>
  <c r="L31" i="8"/>
  <c r="L12" i="8" s="1"/>
  <c r="BA15" i="6"/>
  <c r="AW15" i="6"/>
  <c r="AV15" i="6"/>
  <c r="B89" i="6"/>
  <c r="S15" i="6"/>
  <c r="B68" i="6"/>
  <c r="B51" i="6" s="1"/>
  <c r="B15" i="6" s="1"/>
  <c r="BE15" i="6"/>
  <c r="AT15" i="6"/>
  <c r="AQ15" i="6"/>
  <c r="AP15" i="6"/>
  <c r="AO15" i="6"/>
  <c r="AM15" i="6"/>
  <c r="AL15" i="6"/>
  <c r="AK15" i="6"/>
  <c r="AJ15" i="6"/>
  <c r="AH15" i="6"/>
  <c r="AG15" i="6"/>
  <c r="AF15" i="6"/>
  <c r="AD15" i="6"/>
  <c r="Z15" i="6"/>
  <c r="P15" i="6"/>
  <c r="N15" i="6"/>
  <c r="O15" i="6"/>
  <c r="K15" i="6"/>
  <c r="D15" i="6"/>
  <c r="F15" i="6"/>
  <c r="X51" i="6"/>
  <c r="R51" i="6"/>
  <c r="R15" i="6" s="1"/>
  <c r="X99" i="6"/>
  <c r="C92" i="7"/>
  <c r="B92" i="7"/>
  <c r="C91" i="7"/>
  <c r="B91" i="7"/>
  <c r="C90" i="7"/>
  <c r="B90" i="7"/>
  <c r="C89" i="7"/>
  <c r="B89" i="7"/>
  <c r="C88" i="7"/>
  <c r="B88" i="7"/>
  <c r="C87" i="7"/>
  <c r="B87" i="7"/>
  <c r="BF86" i="7"/>
  <c r="BE86" i="7"/>
  <c r="BD86" i="7"/>
  <c r="BC86" i="7"/>
  <c r="BB86" i="7"/>
  <c r="BA86" i="7"/>
  <c r="AZ86" i="7"/>
  <c r="AY86" i="7"/>
  <c r="AX86" i="7"/>
  <c r="AW86" i="7"/>
  <c r="AV86" i="7"/>
  <c r="AU86" i="7"/>
  <c r="AT86" i="7"/>
  <c r="AS86" i="7"/>
  <c r="AR86" i="7"/>
  <c r="AQ86" i="7"/>
  <c r="AP86" i="7"/>
  <c r="AO86" i="7"/>
  <c r="AN86" i="7"/>
  <c r="AM86" i="7"/>
  <c r="AL86" i="7"/>
  <c r="AK86" i="7"/>
  <c r="AJ86" i="7"/>
  <c r="AI86" i="7"/>
  <c r="AH86" i="7"/>
  <c r="AG86" i="7"/>
  <c r="AF86" i="7"/>
  <c r="AE86" i="7"/>
  <c r="AD86" i="7"/>
  <c r="AC86" i="7"/>
  <c r="AB86" i="7"/>
  <c r="AA86" i="7"/>
  <c r="Z86" i="7"/>
  <c r="Y86" i="7"/>
  <c r="W86" i="7"/>
  <c r="V86" i="7"/>
  <c r="U86" i="7"/>
  <c r="T86" i="7"/>
  <c r="S86" i="7"/>
  <c r="R86" i="7" s="1"/>
  <c r="Q86" i="7"/>
  <c r="P86" i="7"/>
  <c r="O86" i="7"/>
  <c r="N86" i="7"/>
  <c r="M86" i="7"/>
  <c r="L86" i="7"/>
  <c r="K86" i="7"/>
  <c r="J86" i="7"/>
  <c r="I86" i="7"/>
  <c r="H86" i="7"/>
  <c r="G86" i="7"/>
  <c r="F86" i="7"/>
  <c r="D86" i="7"/>
  <c r="X85" i="7"/>
  <c r="R85" i="7"/>
  <c r="C85" i="7"/>
  <c r="B85" i="7"/>
  <c r="X84" i="7"/>
  <c r="R84" i="7"/>
  <c r="C84" i="7"/>
  <c r="B84" i="7"/>
  <c r="X83" i="7"/>
  <c r="R83" i="7"/>
  <c r="C83" i="7"/>
  <c r="B83" i="7"/>
  <c r="X82" i="7"/>
  <c r="R82" i="7"/>
  <c r="C82" i="7"/>
  <c r="B82" i="7"/>
  <c r="X81" i="7"/>
  <c r="R81" i="7"/>
  <c r="C81" i="7"/>
  <c r="B81" i="7"/>
  <c r="X80" i="7"/>
  <c r="R80" i="7"/>
  <c r="C80" i="7"/>
  <c r="B80" i="7"/>
  <c r="X79" i="7"/>
  <c r="C79" i="7"/>
  <c r="B79" i="7"/>
  <c r="X78" i="7"/>
  <c r="R78" i="7"/>
  <c r="R77" i="7" s="1"/>
  <c r="C78" i="7"/>
  <c r="BF77" i="7"/>
  <c r="BE77" i="7"/>
  <c r="BD77" i="7"/>
  <c r="BC77" i="7"/>
  <c r="BB77" i="7"/>
  <c r="BA77" i="7"/>
  <c r="AZ77" i="7"/>
  <c r="AY77" i="7"/>
  <c r="AX77" i="7"/>
  <c r="AW77" i="7"/>
  <c r="AV77" i="7"/>
  <c r="W77" i="7"/>
  <c r="V77" i="7"/>
  <c r="U77" i="7"/>
  <c r="T77" i="7"/>
  <c r="S77" i="7"/>
  <c r="Q77" i="7"/>
  <c r="F77" i="7"/>
  <c r="D77" i="7"/>
  <c r="C77" i="7"/>
  <c r="X76" i="7"/>
  <c r="R76" i="7"/>
  <c r="C76" i="7"/>
  <c r="B76" i="7"/>
  <c r="X75" i="7"/>
  <c r="R75" i="7"/>
  <c r="C75" i="7"/>
  <c r="B75" i="7"/>
  <c r="X74" i="7"/>
  <c r="R74" i="7"/>
  <c r="C74" i="7"/>
  <c r="B74" i="7"/>
  <c r="X73" i="7"/>
  <c r="R73" i="7"/>
  <c r="R72" i="7" s="1"/>
  <c r="C73" i="7"/>
  <c r="B73" i="7"/>
  <c r="BF72" i="7"/>
  <c r="BE72" i="7"/>
  <c r="BD72" i="7"/>
  <c r="BC72" i="7"/>
  <c r="BB72" i="7"/>
  <c r="BA72" i="7"/>
  <c r="AZ72" i="7"/>
  <c r="AY72" i="7"/>
  <c r="AX72" i="7"/>
  <c r="AW72" i="7"/>
  <c r="AV72" i="7"/>
  <c r="AU72" i="7"/>
  <c r="AT72" i="7"/>
  <c r="AS72" i="7"/>
  <c r="AQ72" i="7"/>
  <c r="AP72" i="7"/>
  <c r="AN72" i="7"/>
  <c r="AM72" i="7"/>
  <c r="AL72" i="7"/>
  <c r="AK72" i="7"/>
  <c r="AJ72" i="7"/>
  <c r="AI72" i="7"/>
  <c r="AH72" i="7"/>
  <c r="AG72" i="7"/>
  <c r="AF72" i="7"/>
  <c r="AE72" i="7"/>
  <c r="AD72" i="7"/>
  <c r="AC72" i="7"/>
  <c r="AB72" i="7"/>
  <c r="AA72" i="7"/>
  <c r="Z72" i="7"/>
  <c r="Y72" i="7"/>
  <c r="W72" i="7"/>
  <c r="V72" i="7"/>
  <c r="U72" i="7"/>
  <c r="T72" i="7"/>
  <c r="S72" i="7"/>
  <c r="Q72" i="7"/>
  <c r="P72" i="7"/>
  <c r="O72" i="7"/>
  <c r="N72" i="7"/>
  <c r="M72" i="7"/>
  <c r="L72" i="7"/>
  <c r="K72" i="7"/>
  <c r="J72" i="7"/>
  <c r="I72" i="7"/>
  <c r="C72" i="7" s="1"/>
  <c r="H72" i="7"/>
  <c r="G72" i="7"/>
  <c r="F72" i="7"/>
  <c r="D72" i="7"/>
  <c r="X71" i="7"/>
  <c r="C71" i="7"/>
  <c r="B71" i="7"/>
  <c r="X70" i="7"/>
  <c r="C70" i="7"/>
  <c r="B70" i="7"/>
  <c r="X69" i="7"/>
  <c r="R69" i="7"/>
  <c r="C69" i="7"/>
  <c r="B69" i="7"/>
  <c r="X68" i="7"/>
  <c r="R68" i="7"/>
  <c r="C68" i="7"/>
  <c r="B68" i="7"/>
  <c r="BF67" i="7"/>
  <c r="BE67" i="7"/>
  <c r="BD67" i="7"/>
  <c r="BC67" i="7"/>
  <c r="BB67" i="7"/>
  <c r="BA67" i="7"/>
  <c r="AZ67" i="7"/>
  <c r="AY67" i="7"/>
  <c r="AX67" i="7"/>
  <c r="AW67" i="7"/>
  <c r="AV67" i="7"/>
  <c r="AU67" i="7"/>
  <c r="AT67" i="7"/>
  <c r="AS67" i="7"/>
  <c r="AR67" i="7"/>
  <c r="AQ67" i="7"/>
  <c r="AP67" i="7"/>
  <c r="AO67" i="7"/>
  <c r="AN67" i="7"/>
  <c r="AM67" i="7"/>
  <c r="AL67" i="7"/>
  <c r="AJ67" i="7"/>
  <c r="AI67" i="7"/>
  <c r="AH67" i="7"/>
  <c r="AG67" i="7"/>
  <c r="AF67" i="7"/>
  <c r="AE67" i="7"/>
  <c r="AD67" i="7"/>
  <c r="AC67" i="7"/>
  <c r="AB67" i="7"/>
  <c r="AA67" i="7"/>
  <c r="Z67" i="7"/>
  <c r="Y67" i="7"/>
  <c r="W67" i="7"/>
  <c r="V67" i="7"/>
  <c r="U67" i="7"/>
  <c r="T67" i="7"/>
  <c r="S67" i="7"/>
  <c r="R67" i="7"/>
  <c r="Q67" i="7"/>
  <c r="N67" i="7"/>
  <c r="M67" i="7"/>
  <c r="L67" i="7"/>
  <c r="K67" i="7"/>
  <c r="J67" i="7"/>
  <c r="I67" i="7"/>
  <c r="C67" i="7" s="1"/>
  <c r="H67" i="7"/>
  <c r="G67" i="7"/>
  <c r="F67" i="7"/>
  <c r="D67" i="7"/>
  <c r="X66" i="7"/>
  <c r="R66" i="7"/>
  <c r="C66" i="7"/>
  <c r="B66" i="7"/>
  <c r="X65" i="7"/>
  <c r="R65" i="7"/>
  <c r="C65" i="7"/>
  <c r="B65" i="7"/>
  <c r="X64" i="7"/>
  <c r="R64" i="7"/>
  <c r="C64" i="7"/>
  <c r="B64" i="7"/>
  <c r="X63" i="7"/>
  <c r="R63" i="7"/>
  <c r="C63" i="7"/>
  <c r="B63" i="7"/>
  <c r="X62" i="7"/>
  <c r="R62" i="7"/>
  <c r="C62" i="7"/>
  <c r="B62" i="7"/>
  <c r="X61" i="7"/>
  <c r="R61" i="7"/>
  <c r="C61" i="7"/>
  <c r="B61" i="7"/>
  <c r="X60" i="7"/>
  <c r="R60" i="7"/>
  <c r="C60" i="7"/>
  <c r="B60" i="7"/>
  <c r="BF59" i="7"/>
  <c r="BE59" i="7"/>
  <c r="BD59" i="7"/>
  <c r="BC59" i="7"/>
  <c r="BB59" i="7"/>
  <c r="BA59" i="7"/>
  <c r="AZ59" i="7"/>
  <c r="AY59" i="7"/>
  <c r="AX59" i="7"/>
  <c r="AW59" i="7"/>
  <c r="AV59" i="7"/>
  <c r="AU59" i="7"/>
  <c r="AT59" i="7"/>
  <c r="AS59" i="7"/>
  <c r="AR59" i="7"/>
  <c r="AQ59" i="7"/>
  <c r="AP59" i="7"/>
  <c r="AO59" i="7"/>
  <c r="AN59" i="7"/>
  <c r="AM59" i="7"/>
  <c r="AL59" i="7"/>
  <c r="AK59" i="7"/>
  <c r="AJ59" i="7"/>
  <c r="AI59" i="7"/>
  <c r="AH59" i="7"/>
  <c r="AG59" i="7"/>
  <c r="AF59" i="7"/>
  <c r="AE59" i="7"/>
  <c r="AD59" i="7"/>
  <c r="AC59" i="7"/>
  <c r="AB59" i="7"/>
  <c r="AA59" i="7"/>
  <c r="Z59" i="7"/>
  <c r="Y59" i="7"/>
  <c r="W59" i="7"/>
  <c r="V59" i="7"/>
  <c r="U59" i="7"/>
  <c r="T59" i="7"/>
  <c r="S59" i="7"/>
  <c r="R59" i="7"/>
  <c r="Q59" i="7"/>
  <c r="N59" i="7"/>
  <c r="M59" i="7"/>
  <c r="L59" i="7"/>
  <c r="K59" i="7"/>
  <c r="J59" i="7"/>
  <c r="I59" i="7"/>
  <c r="H59" i="7"/>
  <c r="G59" i="7"/>
  <c r="F59" i="7"/>
  <c r="D59" i="7"/>
  <c r="X58" i="7"/>
  <c r="C58" i="7"/>
  <c r="B58" i="7"/>
  <c r="X57" i="7"/>
  <c r="R57" i="7"/>
  <c r="C57" i="7"/>
  <c r="B57" i="7"/>
  <c r="X56" i="7"/>
  <c r="R56" i="7"/>
  <c r="C56" i="7"/>
  <c r="B56" i="7"/>
  <c r="X55" i="7"/>
  <c r="R55" i="7"/>
  <c r="C55" i="7"/>
  <c r="B55" i="7"/>
  <c r="X54" i="7"/>
  <c r="R54" i="7"/>
  <c r="C54" i="7"/>
  <c r="B54" i="7"/>
  <c r="X53" i="7"/>
  <c r="R53" i="7"/>
  <c r="C53" i="7"/>
  <c r="B53" i="7"/>
  <c r="X52" i="7"/>
  <c r="R52" i="7"/>
  <c r="C52" i="7"/>
  <c r="B52" i="7"/>
  <c r="X51" i="7"/>
  <c r="R51" i="7"/>
  <c r="C51" i="7"/>
  <c r="B51" i="7"/>
  <c r="X50" i="7"/>
  <c r="C50" i="7"/>
  <c r="B50" i="7"/>
  <c r="X49" i="7"/>
  <c r="R49" i="7"/>
  <c r="C49" i="7"/>
  <c r="B49" i="7"/>
  <c r="X48" i="7"/>
  <c r="R48" i="7"/>
  <c r="C48" i="7"/>
  <c r="B48" i="7"/>
  <c r="X47" i="7"/>
  <c r="R47" i="7"/>
  <c r="C47" i="7"/>
  <c r="B47" i="7"/>
  <c r="X46" i="7"/>
  <c r="R46" i="7"/>
  <c r="C46" i="7"/>
  <c r="B46" i="7"/>
  <c r="BF45" i="7"/>
  <c r="BE45" i="7"/>
  <c r="BE44" i="7" s="1"/>
  <c r="BD45" i="7"/>
  <c r="BC45" i="7"/>
  <c r="BB45" i="7"/>
  <c r="BA45" i="7"/>
  <c r="AZ45" i="7"/>
  <c r="AY45" i="7"/>
  <c r="AX45" i="7"/>
  <c r="AW45" i="7"/>
  <c r="AV45" i="7"/>
  <c r="AU45" i="7"/>
  <c r="AT45" i="7"/>
  <c r="AS45" i="7"/>
  <c r="AS44" i="7" s="1"/>
  <c r="AR45" i="7"/>
  <c r="AR44" i="7" s="1"/>
  <c r="AQ45" i="7"/>
  <c r="AQ44" i="7" s="1"/>
  <c r="AP45" i="7"/>
  <c r="AP44" i="7" s="1"/>
  <c r="AO45" i="7"/>
  <c r="AO44" i="7" s="1"/>
  <c r="AN45" i="7"/>
  <c r="AN44" i="7" s="1"/>
  <c r="AM45" i="7"/>
  <c r="AM44" i="7" s="1"/>
  <c r="AL45" i="7"/>
  <c r="AK45" i="7"/>
  <c r="AK44" i="7" s="1"/>
  <c r="AJ45" i="7"/>
  <c r="AI45" i="7"/>
  <c r="AH45" i="7"/>
  <c r="AG45" i="7"/>
  <c r="AG44" i="7" s="1"/>
  <c r="AF45" i="7"/>
  <c r="AE45" i="7"/>
  <c r="AD45" i="7"/>
  <c r="AC45" i="7"/>
  <c r="AB45" i="7"/>
  <c r="AA45" i="7"/>
  <c r="Z45" i="7"/>
  <c r="Y45" i="7"/>
  <c r="X45" i="7" s="1"/>
  <c r="W45" i="7"/>
  <c r="W44" i="7" s="1"/>
  <c r="V45" i="7"/>
  <c r="U45" i="7"/>
  <c r="T45" i="7"/>
  <c r="S45" i="7"/>
  <c r="S44" i="7" s="1"/>
  <c r="R45" i="7"/>
  <c r="Q45" i="7"/>
  <c r="P45" i="7"/>
  <c r="P44" i="7" s="1"/>
  <c r="N45" i="7"/>
  <c r="N44" i="7" s="1"/>
  <c r="M45" i="7"/>
  <c r="L45" i="7"/>
  <c r="K45" i="7"/>
  <c r="K44" i="7" s="1"/>
  <c r="J45" i="7"/>
  <c r="I45" i="7"/>
  <c r="H45" i="7"/>
  <c r="G45" i="7"/>
  <c r="F45" i="7"/>
  <c r="F44" i="7" s="1"/>
  <c r="D45" i="7"/>
  <c r="B45" i="7" s="1"/>
  <c r="BF44" i="7"/>
  <c r="BD44" i="7"/>
  <c r="BC44" i="7"/>
  <c r="BB44" i="7"/>
  <c r="BA44" i="7"/>
  <c r="AZ44" i="7"/>
  <c r="AY44" i="7"/>
  <c r="AX44" i="7"/>
  <c r="AW44" i="7"/>
  <c r="AV44" i="7"/>
  <c r="AU44" i="7"/>
  <c r="AT44" i="7"/>
  <c r="AJ44" i="7"/>
  <c r="AI44" i="7"/>
  <c r="AH44" i="7"/>
  <c r="AF44" i="7"/>
  <c r="AE44" i="7"/>
  <c r="AD44" i="7"/>
  <c r="AC44" i="7"/>
  <c r="AB44" i="7"/>
  <c r="AA44" i="7"/>
  <c r="Z44" i="7"/>
  <c r="Y44" i="7"/>
  <c r="V44" i="7"/>
  <c r="U44" i="7"/>
  <c r="T44" i="7"/>
  <c r="Q44" i="7"/>
  <c r="M44" i="7"/>
  <c r="L44" i="7"/>
  <c r="J44" i="7"/>
  <c r="I44" i="7"/>
  <c r="H44" i="7"/>
  <c r="G44" i="7"/>
  <c r="D44" i="7"/>
  <c r="X43" i="7"/>
  <c r="R43" i="7"/>
  <c r="C43" i="7"/>
  <c r="B43" i="7"/>
  <c r="X42" i="7"/>
  <c r="R42" i="7"/>
  <c r="C42" i="7"/>
  <c r="B42" i="7"/>
  <c r="X41" i="7"/>
  <c r="R41" i="7"/>
  <c r="C41" i="7"/>
  <c r="B41" i="7"/>
  <c r="X40" i="7"/>
  <c r="R40" i="7"/>
  <c r="C40" i="7"/>
  <c r="B40" i="7"/>
  <c r="X39" i="7"/>
  <c r="R39" i="7"/>
  <c r="C39" i="7"/>
  <c r="B39" i="7"/>
  <c r="X38" i="7"/>
  <c r="R38" i="7"/>
  <c r="C38" i="7"/>
  <c r="B38" i="7"/>
  <c r="X37" i="7"/>
  <c r="R37" i="7"/>
  <c r="C37" i="7"/>
  <c r="B37" i="7"/>
  <c r="X36" i="7"/>
  <c r="R36" i="7"/>
  <c r="C36" i="7"/>
  <c r="B36" i="7"/>
  <c r="X35" i="7"/>
  <c r="R35" i="7"/>
  <c r="C35" i="7"/>
  <c r="B35" i="7"/>
  <c r="X34" i="7"/>
  <c r="R34" i="7"/>
  <c r="C34" i="7"/>
  <c r="B34" i="7"/>
  <c r="X33" i="7"/>
  <c r="R33" i="7"/>
  <c r="C33" i="7"/>
  <c r="B33" i="7"/>
  <c r="X32" i="7"/>
  <c r="R32" i="7"/>
  <c r="C32" i="7"/>
  <c r="B32" i="7"/>
  <c r="BF31" i="7"/>
  <c r="BE31" i="7"/>
  <c r="BD31" i="7"/>
  <c r="BC31" i="7"/>
  <c r="BB31" i="7"/>
  <c r="BA31" i="7"/>
  <c r="AZ31" i="7"/>
  <c r="AY31" i="7"/>
  <c r="AX31" i="7"/>
  <c r="AW31" i="7"/>
  <c r="AV31" i="7"/>
  <c r="AU31" i="7"/>
  <c r="AT31" i="7"/>
  <c r="AS31" i="7"/>
  <c r="AR31" i="7"/>
  <c r="AQ31" i="7"/>
  <c r="AP31" i="7"/>
  <c r="AO31" i="7"/>
  <c r="AN31" i="7"/>
  <c r="AM31" i="7"/>
  <c r="AL31" i="7"/>
  <c r="AK31" i="7"/>
  <c r="AJ31" i="7"/>
  <c r="AI31" i="7"/>
  <c r="AH31" i="7"/>
  <c r="AG31" i="7"/>
  <c r="AF31" i="7"/>
  <c r="AE31" i="7"/>
  <c r="AD31" i="7"/>
  <c r="AC31" i="7"/>
  <c r="AB31" i="7"/>
  <c r="AA31" i="7"/>
  <c r="Z31" i="7"/>
  <c r="Y31" i="7"/>
  <c r="W31" i="7"/>
  <c r="V31" i="7"/>
  <c r="U31" i="7"/>
  <c r="T31" i="7"/>
  <c r="S31" i="7"/>
  <c r="R31" i="7"/>
  <c r="Q31" i="7"/>
  <c r="N31" i="7"/>
  <c r="M31" i="7"/>
  <c r="L31" i="7"/>
  <c r="K31" i="7"/>
  <c r="J31" i="7"/>
  <c r="I31" i="7"/>
  <c r="H31" i="7"/>
  <c r="G31" i="7"/>
  <c r="F31" i="7"/>
  <c r="D31" i="7"/>
  <c r="C31" i="7"/>
  <c r="X30" i="7"/>
  <c r="C30" i="7"/>
  <c r="B30" i="7"/>
  <c r="X29" i="7"/>
  <c r="R29" i="7"/>
  <c r="C29" i="7"/>
  <c r="B29" i="7"/>
  <c r="X28" i="7"/>
  <c r="R28" i="7"/>
  <c r="C28" i="7"/>
  <c r="B28" i="7"/>
  <c r="X27" i="7"/>
  <c r="R27" i="7"/>
  <c r="C27" i="7"/>
  <c r="B27" i="7"/>
  <c r="X26" i="7"/>
  <c r="R26" i="7"/>
  <c r="C26" i="7"/>
  <c r="B26" i="7"/>
  <c r="X25" i="7"/>
  <c r="R25" i="7"/>
  <c r="C25" i="7"/>
  <c r="B25" i="7"/>
  <c r="X24" i="7"/>
  <c r="R24" i="7"/>
  <c r="C24" i="7"/>
  <c r="B24" i="7"/>
  <c r="X23" i="7"/>
  <c r="R23" i="7"/>
  <c r="C23" i="7"/>
  <c r="B23" i="7"/>
  <c r="X22" i="7"/>
  <c r="R22" i="7"/>
  <c r="C22" i="7"/>
  <c r="B22" i="7"/>
  <c r="X21" i="7"/>
  <c r="R21" i="7"/>
  <c r="C21" i="7"/>
  <c r="B21" i="7"/>
  <c r="X20" i="7"/>
  <c r="R20" i="7"/>
  <c r="C20" i="7"/>
  <c r="B20" i="7"/>
  <c r="X19" i="7"/>
  <c r="R19" i="7"/>
  <c r="C19" i="7"/>
  <c r="B19" i="7"/>
  <c r="X18" i="7"/>
  <c r="R18" i="7"/>
  <c r="C18" i="7"/>
  <c r="B18" i="7"/>
  <c r="X17" i="7"/>
  <c r="R17" i="7"/>
  <c r="C17" i="7"/>
  <c r="B17" i="7"/>
  <c r="X16" i="7"/>
  <c r="R16" i="7"/>
  <c r="C16" i="7"/>
  <c r="B16" i="7"/>
  <c r="X15" i="7"/>
  <c r="C15" i="7"/>
  <c r="B15" i="7"/>
  <c r="X14" i="7"/>
  <c r="R14" i="7"/>
  <c r="C14" i="7"/>
  <c r="B14" i="7"/>
  <c r="BF13"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X13" i="7" s="1"/>
  <c r="W13" i="7"/>
  <c r="V13" i="7"/>
  <c r="U13" i="7"/>
  <c r="T13" i="7"/>
  <c r="S13" i="7"/>
  <c r="R13" i="7"/>
  <c r="Q13" i="7"/>
  <c r="P13" i="7"/>
  <c r="O13" i="7"/>
  <c r="N13" i="7"/>
  <c r="M13" i="7"/>
  <c r="L13" i="7"/>
  <c r="K13" i="7"/>
  <c r="J13" i="7"/>
  <c r="I13" i="7"/>
  <c r="H13" i="7"/>
  <c r="G13" i="7"/>
  <c r="F13" i="7"/>
  <c r="D13" i="7"/>
  <c r="C13" i="7"/>
  <c r="C11" i="7"/>
  <c r="B11" i="7"/>
  <c r="BF10" i="7"/>
  <c r="BF12" i="7" s="1"/>
  <c r="BE10" i="7"/>
  <c r="BD10" i="7"/>
  <c r="BD12" i="7" s="1"/>
  <c r="BC10" i="7"/>
  <c r="BC12" i="7" s="1"/>
  <c r="BB10" i="7"/>
  <c r="BB12" i="7" s="1"/>
  <c r="BA10" i="7"/>
  <c r="BA12" i="7" s="1"/>
  <c r="AZ10" i="7"/>
  <c r="AZ12" i="7" s="1"/>
  <c r="AY10" i="7"/>
  <c r="AY12" i="7" s="1"/>
  <c r="AX10" i="7"/>
  <c r="AX12" i="7" s="1"/>
  <c r="AW10" i="7"/>
  <c r="AW12" i="7" s="1"/>
  <c r="AV10" i="7"/>
  <c r="AV12" i="7" s="1"/>
  <c r="AU10" i="7"/>
  <c r="AU12" i="7" s="1"/>
  <c r="AT10" i="7"/>
  <c r="AT12" i="7" s="1"/>
  <c r="AS10" i="7"/>
  <c r="AS12" i="7" s="1"/>
  <c r="AR10" i="7"/>
  <c r="AR12" i="7" s="1"/>
  <c r="AQ10" i="7"/>
  <c r="AQ12" i="7" s="1"/>
  <c r="AP10" i="7"/>
  <c r="AP12" i="7" s="1"/>
  <c r="AO10" i="7"/>
  <c r="AO12" i="7" s="1"/>
  <c r="AN10" i="7"/>
  <c r="AN12" i="7" s="1"/>
  <c r="AM10" i="7"/>
  <c r="AL10" i="7"/>
  <c r="AK10" i="7"/>
  <c r="AJ10" i="7"/>
  <c r="AJ12" i="7" s="1"/>
  <c r="AI10" i="7"/>
  <c r="AI12" i="7" s="1"/>
  <c r="AH10" i="7"/>
  <c r="AH12" i="7" s="1"/>
  <c r="AG10" i="7"/>
  <c r="AF10" i="7"/>
  <c r="AE10" i="7"/>
  <c r="AE12" i="7" s="1"/>
  <c r="AD10" i="7"/>
  <c r="AD12" i="7" s="1"/>
  <c r="AC10" i="7"/>
  <c r="AB10" i="7"/>
  <c r="AB12" i="7" s="1"/>
  <c r="AA10" i="7"/>
  <c r="AA12" i="7" s="1"/>
  <c r="Z10" i="7"/>
  <c r="Z12" i="7" s="1"/>
  <c r="Y10" i="7"/>
  <c r="W10" i="7"/>
  <c r="V10" i="7"/>
  <c r="V12" i="7" s="1"/>
  <c r="U10" i="7"/>
  <c r="U12" i="7" s="1"/>
  <c r="T10" i="7"/>
  <c r="T12" i="7" s="1"/>
  <c r="S10" i="7"/>
  <c r="Q10" i="7"/>
  <c r="Q12" i="7" s="1"/>
  <c r="P10" i="7"/>
  <c r="N10" i="7"/>
  <c r="M10" i="7"/>
  <c r="M12" i="7" s="1"/>
  <c r="L10" i="7"/>
  <c r="L12" i="7" s="1"/>
  <c r="K10" i="7"/>
  <c r="J10" i="7"/>
  <c r="J12" i="7" s="1"/>
  <c r="I10" i="7"/>
  <c r="I12" i="7" s="1"/>
  <c r="H10" i="7"/>
  <c r="H12" i="7" s="1"/>
  <c r="G10" i="7"/>
  <c r="G12" i="7" s="1"/>
  <c r="F10" i="7"/>
  <c r="D10" i="7"/>
  <c r="C10" i="7"/>
  <c r="X9" i="7"/>
  <c r="R9" i="7"/>
  <c r="C9" i="7"/>
  <c r="B9" i="7"/>
  <c r="X8" i="7"/>
  <c r="R8" i="7"/>
  <c r="C8" i="7"/>
  <c r="B8" i="7"/>
  <c r="X7" i="7"/>
  <c r="R7" i="7"/>
  <c r="C7" i="7"/>
  <c r="B7" i="7"/>
  <c r="X6" i="7"/>
  <c r="R6" i="7"/>
  <c r="C6" i="7"/>
  <c r="B6" i="7"/>
  <c r="X5" i="7"/>
  <c r="R5" i="7"/>
  <c r="C5" i="7"/>
  <c r="B5" i="7"/>
  <c r="X4" i="7"/>
  <c r="R10" i="7"/>
  <c r="C4" i="7"/>
  <c r="B4" i="7"/>
  <c r="X10" i="7" l="1"/>
  <c r="B77" i="7"/>
  <c r="C59" i="7"/>
  <c r="C44" i="7"/>
  <c r="X59" i="7"/>
  <c r="X15" i="6"/>
  <c r="B31" i="7"/>
  <c r="X31" i="7"/>
  <c r="B59" i="7"/>
  <c r="X67" i="7"/>
  <c r="C86" i="7"/>
  <c r="B44" i="7"/>
  <c r="B67" i="7"/>
  <c r="B72" i="7"/>
  <c r="X72" i="7"/>
  <c r="B86" i="7"/>
  <c r="X86" i="7"/>
  <c r="X44" i="7"/>
  <c r="C45" i="7"/>
  <c r="R44" i="7"/>
  <c r="R12" i="7" s="1"/>
  <c r="AF12" i="7"/>
  <c r="AL44" i="7"/>
  <c r="AL12" i="7" s="1"/>
  <c r="AM12" i="7"/>
  <c r="AK12" i="7"/>
  <c r="AG12" i="7"/>
  <c r="N12" i="7"/>
  <c r="BE12" i="7"/>
  <c r="W12" i="7"/>
  <c r="Y12" i="7"/>
  <c r="K12" i="7"/>
  <c r="D12" i="7"/>
  <c r="B13" i="7"/>
  <c r="S12" i="7"/>
  <c r="F12" i="7"/>
  <c r="B12" i="7" s="1"/>
  <c r="B10" i="7"/>
  <c r="C12" i="7"/>
  <c r="R92" i="5" l="1"/>
  <c r="C92" i="5"/>
  <c r="R91" i="5"/>
  <c r="C91" i="5"/>
  <c r="R90" i="5"/>
  <c r="C90" i="5"/>
  <c r="R89" i="5"/>
  <c r="C89" i="5"/>
  <c r="R88" i="5"/>
  <c r="C88" i="5"/>
  <c r="R87" i="5"/>
  <c r="C87" i="5"/>
  <c r="BF86" i="5"/>
  <c r="BE86" i="5"/>
  <c r="BD86" i="5"/>
  <c r="BC86" i="5"/>
  <c r="BB86" i="5"/>
  <c r="BA86" i="5"/>
  <c r="AZ86" i="5"/>
  <c r="AY86" i="5"/>
  <c r="AX86" i="5"/>
  <c r="AW86" i="5"/>
  <c r="AV86" i="5"/>
  <c r="AU86" i="5"/>
  <c r="AT86" i="5"/>
  <c r="AS86" i="5"/>
  <c r="AR86" i="5"/>
  <c r="AQ86" i="5"/>
  <c r="AP86" i="5"/>
  <c r="AO86" i="5"/>
  <c r="AN86" i="5"/>
  <c r="AM86" i="5"/>
  <c r="AL86" i="5"/>
  <c r="AK86" i="5"/>
  <c r="AJ86" i="5"/>
  <c r="AI86" i="5"/>
  <c r="AH86" i="5"/>
  <c r="AG86" i="5"/>
  <c r="AF86" i="5"/>
  <c r="AE86" i="5"/>
  <c r="AD86" i="5"/>
  <c r="AC86" i="5"/>
  <c r="AB86" i="5"/>
  <c r="AA86" i="5"/>
  <c r="Z86" i="5"/>
  <c r="X86" i="5" s="1"/>
  <c r="Y86" i="5"/>
  <c r="W86" i="5"/>
  <c r="V86" i="5"/>
  <c r="U86" i="5"/>
  <c r="T86" i="5"/>
  <c r="S86" i="5"/>
  <c r="R86" i="5"/>
  <c r="Q86" i="5"/>
  <c r="P86" i="5"/>
  <c r="O86" i="5"/>
  <c r="N86" i="5"/>
  <c r="M86" i="5"/>
  <c r="L86" i="5"/>
  <c r="K86" i="5"/>
  <c r="J86" i="5"/>
  <c r="I86" i="5"/>
  <c r="H86" i="5"/>
  <c r="G86" i="5"/>
  <c r="F86" i="5"/>
  <c r="D86" i="5"/>
  <c r="C86" i="5"/>
  <c r="X85" i="5"/>
  <c r="R85" i="5"/>
  <c r="C85" i="5"/>
  <c r="X84" i="5"/>
  <c r="R84" i="5"/>
  <c r="C84" i="5"/>
  <c r="X83" i="5"/>
  <c r="R83" i="5"/>
  <c r="C83" i="5"/>
  <c r="X82" i="5"/>
  <c r="R82" i="5"/>
  <c r="C82" i="5"/>
  <c r="X81" i="5"/>
  <c r="R81" i="5"/>
  <c r="C81" i="5"/>
  <c r="X80" i="5"/>
  <c r="R80" i="5"/>
  <c r="C80" i="5"/>
  <c r="X79" i="5"/>
  <c r="C79" i="5"/>
  <c r="X78" i="5"/>
  <c r="R78" i="5"/>
  <c r="R77" i="5" s="1"/>
  <c r="C78" i="5"/>
  <c r="BF77" i="5"/>
  <c r="BE77" i="5"/>
  <c r="BD77" i="5"/>
  <c r="BC77" i="5"/>
  <c r="BB77" i="5"/>
  <c r="BA77" i="5"/>
  <c r="AZ77" i="5"/>
  <c r="AY77" i="5"/>
  <c r="AX77" i="5"/>
  <c r="AW77" i="5"/>
  <c r="AV77" i="5"/>
  <c r="W77" i="5"/>
  <c r="V77" i="5"/>
  <c r="U77" i="5"/>
  <c r="T77" i="5"/>
  <c r="S77" i="5"/>
  <c r="Q77" i="5"/>
  <c r="F77" i="5"/>
  <c r="D77" i="5"/>
  <c r="B77" i="5" s="1"/>
  <c r="C77" i="5"/>
  <c r="X76" i="5"/>
  <c r="R76" i="5"/>
  <c r="C76" i="5"/>
  <c r="X75" i="5"/>
  <c r="R75" i="5"/>
  <c r="C75" i="5"/>
  <c r="X74" i="5"/>
  <c r="R74" i="5"/>
  <c r="C74" i="5"/>
  <c r="X73" i="5"/>
  <c r="R73" i="5"/>
  <c r="C73" i="5"/>
  <c r="BF72" i="5"/>
  <c r="BE72" i="5"/>
  <c r="BD72" i="5"/>
  <c r="BC72" i="5"/>
  <c r="BB72" i="5"/>
  <c r="BA72" i="5"/>
  <c r="AZ72" i="5"/>
  <c r="AY72" i="5"/>
  <c r="AX72" i="5"/>
  <c r="AW72" i="5"/>
  <c r="AV72" i="5"/>
  <c r="AU72" i="5"/>
  <c r="AT72" i="5"/>
  <c r="AS72" i="5"/>
  <c r="AR72" i="5"/>
  <c r="AQ72" i="5"/>
  <c r="AP72" i="5"/>
  <c r="AO72" i="5"/>
  <c r="AN72" i="5"/>
  <c r="AM72" i="5"/>
  <c r="AL72" i="5"/>
  <c r="AK72" i="5"/>
  <c r="AJ72" i="5"/>
  <c r="AI72" i="5"/>
  <c r="AH72" i="5"/>
  <c r="AG72" i="5"/>
  <c r="AF72" i="5"/>
  <c r="AE72" i="5"/>
  <c r="AD72" i="5"/>
  <c r="AC72" i="5"/>
  <c r="AB72" i="5"/>
  <c r="AA72" i="5"/>
  <c r="Z72" i="5"/>
  <c r="Y72" i="5"/>
  <c r="W72" i="5"/>
  <c r="V72" i="5"/>
  <c r="U72" i="5"/>
  <c r="T72" i="5"/>
  <c r="S72" i="5"/>
  <c r="R72" i="5"/>
  <c r="Q72" i="5"/>
  <c r="P72" i="5"/>
  <c r="O72" i="5"/>
  <c r="N72" i="5"/>
  <c r="M72" i="5"/>
  <c r="L72" i="5"/>
  <c r="K72" i="5"/>
  <c r="J72" i="5"/>
  <c r="I72" i="5"/>
  <c r="C72" i="5" s="1"/>
  <c r="H72" i="5"/>
  <c r="G72" i="5"/>
  <c r="F72" i="5"/>
  <c r="D72" i="5"/>
  <c r="B72" i="5" s="1"/>
  <c r="X71" i="5"/>
  <c r="C71" i="5"/>
  <c r="X70" i="5"/>
  <c r="C70" i="5"/>
  <c r="X69" i="5"/>
  <c r="R69" i="5"/>
  <c r="C69" i="5"/>
  <c r="X68" i="5"/>
  <c r="R68" i="5"/>
  <c r="C68" i="5"/>
  <c r="BF67" i="5"/>
  <c r="BE67" i="5"/>
  <c r="BD67" i="5"/>
  <c r="BC67" i="5"/>
  <c r="BB67" i="5"/>
  <c r="BA67" i="5"/>
  <c r="AZ67" i="5"/>
  <c r="AY67" i="5"/>
  <c r="AX67" i="5"/>
  <c r="AW67" i="5"/>
  <c r="AV67" i="5"/>
  <c r="AU67" i="5"/>
  <c r="AT67" i="5"/>
  <c r="AS67" i="5"/>
  <c r="AR67" i="5"/>
  <c r="AQ67" i="5"/>
  <c r="AP67" i="5"/>
  <c r="AO67" i="5"/>
  <c r="AN67" i="5"/>
  <c r="AM67" i="5"/>
  <c r="AL67" i="5"/>
  <c r="AK67" i="5"/>
  <c r="AJ67" i="5"/>
  <c r="AI67" i="5"/>
  <c r="AH67" i="5"/>
  <c r="AG67" i="5"/>
  <c r="AF67" i="5"/>
  <c r="AE67" i="5"/>
  <c r="AD67" i="5"/>
  <c r="AC67" i="5"/>
  <c r="AB67" i="5"/>
  <c r="AA67" i="5"/>
  <c r="Z67" i="5"/>
  <c r="Y67" i="5"/>
  <c r="X67" i="5" s="1"/>
  <c r="W67" i="5"/>
  <c r="V67" i="5"/>
  <c r="U67" i="5"/>
  <c r="T67" i="5"/>
  <c r="S67" i="5"/>
  <c r="R67" i="5"/>
  <c r="Q67" i="5"/>
  <c r="N67" i="5"/>
  <c r="M67" i="5"/>
  <c r="L67" i="5"/>
  <c r="K67" i="5"/>
  <c r="J67" i="5"/>
  <c r="I67" i="5"/>
  <c r="C67" i="5" s="1"/>
  <c r="H67" i="5"/>
  <c r="G67" i="5"/>
  <c r="F67" i="5"/>
  <c r="D67" i="5"/>
  <c r="X66" i="5"/>
  <c r="R66" i="5"/>
  <c r="C66" i="5"/>
  <c r="X65" i="5"/>
  <c r="R65" i="5"/>
  <c r="C65" i="5"/>
  <c r="X64" i="5"/>
  <c r="R64" i="5"/>
  <c r="C64" i="5"/>
  <c r="X63" i="5"/>
  <c r="R63" i="5"/>
  <c r="C63" i="5"/>
  <c r="X62" i="5"/>
  <c r="R62" i="5"/>
  <c r="C62" i="5"/>
  <c r="X61" i="5"/>
  <c r="R61" i="5"/>
  <c r="C61" i="5"/>
  <c r="X60" i="5"/>
  <c r="R60" i="5"/>
  <c r="C60" i="5"/>
  <c r="BF59" i="5"/>
  <c r="BE59" i="5"/>
  <c r="BD59" i="5"/>
  <c r="BC59" i="5"/>
  <c r="BB59" i="5"/>
  <c r="BA59" i="5"/>
  <c r="AZ59" i="5"/>
  <c r="AY59" i="5"/>
  <c r="AX59" i="5"/>
  <c r="AW59" i="5"/>
  <c r="AV59" i="5"/>
  <c r="AU59" i="5"/>
  <c r="AT59" i="5"/>
  <c r="AS59" i="5"/>
  <c r="AR59" i="5"/>
  <c r="AQ59" i="5"/>
  <c r="AP59" i="5"/>
  <c r="AO59" i="5"/>
  <c r="AN59" i="5"/>
  <c r="AM59" i="5"/>
  <c r="AL59" i="5"/>
  <c r="AK59" i="5"/>
  <c r="AJ59" i="5"/>
  <c r="AI59" i="5"/>
  <c r="AH59" i="5"/>
  <c r="AG59" i="5"/>
  <c r="AF59" i="5"/>
  <c r="AE59" i="5"/>
  <c r="AD59" i="5"/>
  <c r="AC59" i="5"/>
  <c r="AB59" i="5"/>
  <c r="AA59" i="5"/>
  <c r="Z59" i="5"/>
  <c r="Y59" i="5"/>
  <c r="X59" i="5" s="1"/>
  <c r="W59" i="5"/>
  <c r="V59" i="5"/>
  <c r="U59" i="5"/>
  <c r="T59" i="5"/>
  <c r="S59" i="5"/>
  <c r="R59" i="5"/>
  <c r="Q59" i="5"/>
  <c r="N59" i="5"/>
  <c r="M59" i="5"/>
  <c r="L59" i="5"/>
  <c r="K59" i="5"/>
  <c r="J59" i="5"/>
  <c r="I59" i="5"/>
  <c r="H59" i="5"/>
  <c r="G59" i="5"/>
  <c r="F59" i="5"/>
  <c r="D59" i="5"/>
  <c r="X58" i="5"/>
  <c r="C58" i="5"/>
  <c r="X57" i="5"/>
  <c r="R57" i="5"/>
  <c r="C57" i="5"/>
  <c r="X56" i="5"/>
  <c r="R56" i="5"/>
  <c r="C56" i="5"/>
  <c r="X55" i="5"/>
  <c r="R55" i="5"/>
  <c r="C55" i="5"/>
  <c r="X54" i="5"/>
  <c r="R54" i="5"/>
  <c r="C54" i="5"/>
  <c r="X53" i="5"/>
  <c r="R53" i="5"/>
  <c r="C53" i="5"/>
  <c r="X52" i="5"/>
  <c r="R52" i="5"/>
  <c r="C52" i="5"/>
  <c r="X51" i="5"/>
  <c r="R51" i="5"/>
  <c r="C51" i="5"/>
  <c r="X50" i="5"/>
  <c r="R50" i="5"/>
  <c r="C50" i="5"/>
  <c r="X49" i="5"/>
  <c r="R49" i="5"/>
  <c r="C49" i="5"/>
  <c r="X48" i="5"/>
  <c r="R48" i="5"/>
  <c r="C48" i="5"/>
  <c r="X47" i="5"/>
  <c r="R47" i="5"/>
  <c r="C47" i="5"/>
  <c r="X46" i="5"/>
  <c r="R46" i="5"/>
  <c r="C46" i="5"/>
  <c r="BF45" i="5"/>
  <c r="BF44" i="5" s="1"/>
  <c r="BE45" i="5"/>
  <c r="BD45" i="5"/>
  <c r="BD44" i="5" s="1"/>
  <c r="BC45" i="5"/>
  <c r="BB45" i="5"/>
  <c r="BB44" i="5" s="1"/>
  <c r="BA45" i="5"/>
  <c r="AZ45" i="5"/>
  <c r="AZ44" i="5" s="1"/>
  <c r="AY45" i="5"/>
  <c r="AX45" i="5"/>
  <c r="AX44" i="5" s="1"/>
  <c r="AW45" i="5"/>
  <c r="AV45" i="5"/>
  <c r="AV44" i="5" s="1"/>
  <c r="AU45" i="5"/>
  <c r="AT45" i="5"/>
  <c r="AT44" i="5" s="1"/>
  <c r="AS45" i="5"/>
  <c r="AR45" i="5"/>
  <c r="AQ45" i="5"/>
  <c r="AP45" i="5"/>
  <c r="AO45" i="5"/>
  <c r="AN45" i="5"/>
  <c r="AN44" i="5" s="1"/>
  <c r="AM45" i="5"/>
  <c r="AL45" i="5"/>
  <c r="AK45" i="5"/>
  <c r="AJ45" i="5"/>
  <c r="AI45" i="5"/>
  <c r="AH45" i="5"/>
  <c r="AG45" i="5"/>
  <c r="AF45" i="5"/>
  <c r="AE45" i="5"/>
  <c r="AD45" i="5"/>
  <c r="AD44" i="5" s="1"/>
  <c r="AC45" i="5"/>
  <c r="AB45" i="5"/>
  <c r="AB44" i="5" s="1"/>
  <c r="AA45" i="5"/>
  <c r="Z45" i="5"/>
  <c r="Z44" i="5" s="1"/>
  <c r="Y45" i="5"/>
  <c r="X45" i="5"/>
  <c r="W45" i="5"/>
  <c r="W44" i="5" s="1"/>
  <c r="V45" i="5"/>
  <c r="V44" i="5" s="1"/>
  <c r="U45" i="5"/>
  <c r="T45" i="5"/>
  <c r="T44" i="5" s="1"/>
  <c r="S45" i="5"/>
  <c r="R45" i="5"/>
  <c r="Q45" i="5"/>
  <c r="P45" i="5"/>
  <c r="P44" i="5" s="1"/>
  <c r="N45" i="5"/>
  <c r="N44" i="5" s="1"/>
  <c r="M45" i="5"/>
  <c r="M44" i="5" s="1"/>
  <c r="L45" i="5"/>
  <c r="K45" i="5"/>
  <c r="K44" i="5" s="1"/>
  <c r="J45" i="5"/>
  <c r="I45" i="5"/>
  <c r="C45" i="5" s="1"/>
  <c r="H45" i="5"/>
  <c r="G45" i="5"/>
  <c r="G44" i="5" s="1"/>
  <c r="F45" i="5"/>
  <c r="F44" i="5" s="1"/>
  <c r="D45" i="5"/>
  <c r="BC44" i="5"/>
  <c r="BA44" i="5"/>
  <c r="AY44" i="5"/>
  <c r="AW44" i="5"/>
  <c r="AU44" i="5"/>
  <c r="AS44" i="5"/>
  <c r="AI44" i="5"/>
  <c r="AE44" i="5"/>
  <c r="AC44" i="5"/>
  <c r="AA44" i="5"/>
  <c r="Y44" i="5"/>
  <c r="U44" i="5"/>
  <c r="Q44" i="5"/>
  <c r="L44" i="5"/>
  <c r="J44" i="5"/>
  <c r="H44" i="5"/>
  <c r="X43" i="5"/>
  <c r="R43" i="5"/>
  <c r="C43" i="5"/>
  <c r="X42" i="5"/>
  <c r="R42" i="5"/>
  <c r="C42" i="5"/>
  <c r="X41" i="5"/>
  <c r="R41" i="5"/>
  <c r="C41" i="5"/>
  <c r="X40" i="5"/>
  <c r="R40" i="5"/>
  <c r="C40" i="5"/>
  <c r="X39" i="5"/>
  <c r="R39" i="5"/>
  <c r="C39" i="5"/>
  <c r="X38" i="5"/>
  <c r="R38" i="5"/>
  <c r="C38" i="5"/>
  <c r="X37" i="5"/>
  <c r="R37" i="5"/>
  <c r="C37" i="5"/>
  <c r="X36" i="5"/>
  <c r="R36" i="5"/>
  <c r="C36" i="5"/>
  <c r="X35" i="5"/>
  <c r="R35" i="5"/>
  <c r="C35" i="5"/>
  <c r="X34" i="5"/>
  <c r="R34" i="5"/>
  <c r="C34" i="5"/>
  <c r="X33" i="5"/>
  <c r="R33" i="5"/>
  <c r="C33" i="5"/>
  <c r="X32" i="5"/>
  <c r="R32" i="5"/>
  <c r="C32" i="5"/>
  <c r="BF31" i="5"/>
  <c r="BE31" i="5"/>
  <c r="BD31" i="5"/>
  <c r="BC31" i="5"/>
  <c r="BB31" i="5"/>
  <c r="BA31" i="5"/>
  <c r="AZ31" i="5"/>
  <c r="AY31" i="5"/>
  <c r="AX31" i="5"/>
  <c r="AW31" i="5"/>
  <c r="AV31" i="5"/>
  <c r="AU31" i="5"/>
  <c r="AT31" i="5"/>
  <c r="AS31" i="5"/>
  <c r="AR31" i="5"/>
  <c r="AQ31" i="5"/>
  <c r="AP31" i="5"/>
  <c r="AO31" i="5"/>
  <c r="AN31" i="5"/>
  <c r="AM31" i="5"/>
  <c r="AL31" i="5"/>
  <c r="AK31" i="5"/>
  <c r="AJ31" i="5"/>
  <c r="AI31" i="5"/>
  <c r="AH31" i="5"/>
  <c r="AG31" i="5"/>
  <c r="AF31" i="5"/>
  <c r="AE31" i="5"/>
  <c r="AD31" i="5"/>
  <c r="AC31" i="5"/>
  <c r="AB31" i="5"/>
  <c r="AA31" i="5"/>
  <c r="Z31" i="5"/>
  <c r="Y31" i="5"/>
  <c r="X31" i="5" s="1"/>
  <c r="W31" i="5"/>
  <c r="V31" i="5"/>
  <c r="U31" i="5"/>
  <c r="T31" i="5"/>
  <c r="S31" i="5"/>
  <c r="Q31" i="5"/>
  <c r="N31" i="5"/>
  <c r="M31" i="5"/>
  <c r="L31" i="5"/>
  <c r="K31" i="5"/>
  <c r="J31" i="5"/>
  <c r="I31" i="5"/>
  <c r="C31" i="5" s="1"/>
  <c r="H31" i="5"/>
  <c r="G31" i="5"/>
  <c r="F31" i="5"/>
  <c r="D31" i="5"/>
  <c r="B31" i="5" s="1"/>
  <c r="X30" i="5"/>
  <c r="C30" i="5"/>
  <c r="X29" i="5"/>
  <c r="R29" i="5"/>
  <c r="C29" i="5"/>
  <c r="X28" i="5"/>
  <c r="R28" i="5"/>
  <c r="C28" i="5"/>
  <c r="X27" i="5"/>
  <c r="R27" i="5"/>
  <c r="C27" i="5"/>
  <c r="X26" i="5"/>
  <c r="R26" i="5"/>
  <c r="C26" i="5"/>
  <c r="X25" i="5"/>
  <c r="R25" i="5"/>
  <c r="C25" i="5"/>
  <c r="X24" i="5"/>
  <c r="R24" i="5"/>
  <c r="C24" i="5"/>
  <c r="X23" i="5"/>
  <c r="R23" i="5"/>
  <c r="C23" i="5"/>
  <c r="X22" i="5"/>
  <c r="R22" i="5"/>
  <c r="C22" i="5"/>
  <c r="X21" i="5"/>
  <c r="R21" i="5"/>
  <c r="C21" i="5"/>
  <c r="X20" i="5"/>
  <c r="R20" i="5"/>
  <c r="C20" i="5"/>
  <c r="X19" i="5"/>
  <c r="R19" i="5"/>
  <c r="C19" i="5"/>
  <c r="X18" i="5"/>
  <c r="R18" i="5"/>
  <c r="C18" i="5"/>
  <c r="X17" i="5"/>
  <c r="R17" i="5"/>
  <c r="C17" i="5"/>
  <c r="X16" i="5"/>
  <c r="R16" i="5"/>
  <c r="C16" i="5"/>
  <c r="X15" i="5"/>
  <c r="C15" i="5"/>
  <c r="X14" i="5"/>
  <c r="R14" i="5"/>
  <c r="C14" i="5"/>
  <c r="BF13" i="5"/>
  <c r="BE13" i="5"/>
  <c r="BD13" i="5"/>
  <c r="BC13" i="5"/>
  <c r="BB13" i="5"/>
  <c r="BA13" i="5"/>
  <c r="AZ13" i="5"/>
  <c r="AY13" i="5"/>
  <c r="AX13" i="5"/>
  <c r="AW13" i="5"/>
  <c r="AV13" i="5"/>
  <c r="AU13" i="5"/>
  <c r="AT13" i="5"/>
  <c r="AS13" i="5"/>
  <c r="AR13" i="5"/>
  <c r="AQ13" i="5"/>
  <c r="AP13" i="5"/>
  <c r="AO13" i="5"/>
  <c r="AN13" i="5"/>
  <c r="AM13" i="5"/>
  <c r="AL13" i="5"/>
  <c r="AK13" i="5"/>
  <c r="AJ13" i="5"/>
  <c r="AI13" i="5"/>
  <c r="AH13" i="5"/>
  <c r="AG13" i="5"/>
  <c r="AF13" i="5"/>
  <c r="AE13" i="5"/>
  <c r="AD13" i="5"/>
  <c r="AC13" i="5"/>
  <c r="AB13" i="5"/>
  <c r="AA13" i="5"/>
  <c r="Z13" i="5"/>
  <c r="Y13" i="5"/>
  <c r="W13" i="5"/>
  <c r="V13" i="5"/>
  <c r="U13" i="5"/>
  <c r="T13" i="5"/>
  <c r="S13" i="5"/>
  <c r="Q13" i="5"/>
  <c r="P13" i="5"/>
  <c r="O13" i="5"/>
  <c r="N13" i="5"/>
  <c r="M13" i="5"/>
  <c r="L13" i="5"/>
  <c r="K13" i="5"/>
  <c r="J13" i="5"/>
  <c r="I13" i="5"/>
  <c r="H13" i="5"/>
  <c r="G13" i="5"/>
  <c r="F13" i="5"/>
  <c r="D13" i="5"/>
  <c r="X11" i="5"/>
  <c r="C11" i="5"/>
  <c r="BF10" i="5"/>
  <c r="BE10" i="5"/>
  <c r="BD10" i="5"/>
  <c r="BC10" i="5"/>
  <c r="BC12" i="5" s="1"/>
  <c r="BB10" i="5"/>
  <c r="BA10" i="5"/>
  <c r="BA12" i="5" s="1"/>
  <c r="AZ10" i="5"/>
  <c r="AY10" i="5"/>
  <c r="AY12" i="5" s="1"/>
  <c r="AX10" i="5"/>
  <c r="AW10" i="5"/>
  <c r="AW12" i="5" s="1"/>
  <c r="AV10" i="5"/>
  <c r="AU10" i="5"/>
  <c r="AU12" i="5" s="1"/>
  <c r="AT10" i="5"/>
  <c r="AS10" i="5"/>
  <c r="AS12" i="5" s="1"/>
  <c r="AR10" i="5"/>
  <c r="AQ10" i="5"/>
  <c r="AN10" i="5"/>
  <c r="AM10" i="5"/>
  <c r="AL10" i="5"/>
  <c r="AK10" i="5"/>
  <c r="AJ10" i="5"/>
  <c r="AI10" i="5"/>
  <c r="AI12" i="5" s="1"/>
  <c r="AH10" i="5"/>
  <c r="AG10" i="5"/>
  <c r="AF10" i="5"/>
  <c r="AE10" i="5"/>
  <c r="AE12" i="5" s="1"/>
  <c r="AD10" i="5"/>
  <c r="AC10" i="5"/>
  <c r="AC12" i="5" s="1"/>
  <c r="AB10" i="5"/>
  <c r="AA10" i="5"/>
  <c r="AA12" i="5" s="1"/>
  <c r="Z10" i="5"/>
  <c r="Y10" i="5"/>
  <c r="Y12" i="5" s="1"/>
  <c r="W10" i="5"/>
  <c r="V10" i="5"/>
  <c r="U10" i="5"/>
  <c r="T10" i="5"/>
  <c r="Q10" i="5"/>
  <c r="Q12" i="5" s="1"/>
  <c r="P10" i="5"/>
  <c r="N10" i="5"/>
  <c r="M10" i="5"/>
  <c r="L10" i="5"/>
  <c r="L12" i="5" s="1"/>
  <c r="K10" i="5"/>
  <c r="J10" i="5"/>
  <c r="J12" i="5" s="1"/>
  <c r="I10" i="5"/>
  <c r="C10" i="5" s="1"/>
  <c r="H10" i="5"/>
  <c r="G10" i="5"/>
  <c r="F10" i="5"/>
  <c r="D10" i="5"/>
  <c r="B10" i="5" s="1"/>
  <c r="X9" i="5"/>
  <c r="R9" i="5"/>
  <c r="C9" i="5"/>
  <c r="X8" i="5"/>
  <c r="R8" i="5"/>
  <c r="C8" i="5"/>
  <c r="X7" i="5"/>
  <c r="R7" i="5"/>
  <c r="C7" i="5"/>
  <c r="X6" i="5"/>
  <c r="R6" i="5"/>
  <c r="C6" i="5"/>
  <c r="X5" i="5"/>
  <c r="R5" i="5"/>
  <c r="R10" i="5" s="1"/>
  <c r="C5" i="5"/>
  <c r="X4" i="5"/>
  <c r="C4" i="5"/>
  <c r="R44" i="5" l="1"/>
  <c r="B13" i="5"/>
  <c r="R31" i="5"/>
  <c r="X72" i="5"/>
  <c r="B59" i="5"/>
  <c r="C59" i="5"/>
  <c r="B86" i="5"/>
  <c r="D44" i="5"/>
  <c r="B44" i="5" s="1"/>
  <c r="B45" i="5"/>
  <c r="B67" i="5"/>
  <c r="H12" i="5"/>
  <c r="C13" i="5"/>
  <c r="R13" i="5"/>
  <c r="X44" i="5"/>
  <c r="S44" i="5"/>
  <c r="S12" i="5" s="1"/>
  <c r="AP44" i="5"/>
  <c r="AP4" i="5" s="1"/>
  <c r="AP10" i="5" s="1"/>
  <c r="AR44" i="5"/>
  <c r="AG44" i="5"/>
  <c r="AO44" i="5"/>
  <c r="AO12" i="5" s="1"/>
  <c r="AQ44" i="5"/>
  <c r="AQ12" i="5" s="1"/>
  <c r="BE44" i="5"/>
  <c r="BE12" i="5" s="1"/>
  <c r="AG12" i="5"/>
  <c r="AH44" i="5"/>
  <c r="AJ44" i="5"/>
  <c r="AK44" i="5"/>
  <c r="AK12" i="5" s="1"/>
  <c r="AL44" i="5"/>
  <c r="AL12" i="5" s="1"/>
  <c r="AM44" i="5"/>
  <c r="AM12" i="5" s="1"/>
  <c r="AF44" i="5"/>
  <c r="N12" i="5"/>
  <c r="X13" i="5"/>
  <c r="T12" i="5"/>
  <c r="V12" i="5"/>
  <c r="Z12" i="5"/>
  <c r="X12" i="5" s="1"/>
  <c r="AB12" i="5"/>
  <c r="AD12" i="5"/>
  <c r="AF12" i="5"/>
  <c r="AH12" i="5"/>
  <c r="AJ12" i="5"/>
  <c r="AN12" i="5"/>
  <c r="AP12" i="5"/>
  <c r="AR12" i="5"/>
  <c r="AT12" i="5"/>
  <c r="AV12" i="5"/>
  <c r="AX12" i="5"/>
  <c r="AZ12" i="5"/>
  <c r="BB12" i="5"/>
  <c r="BD12" i="5"/>
  <c r="BF12" i="5"/>
  <c r="R12" i="5"/>
  <c r="U12" i="5"/>
  <c r="W12" i="5"/>
  <c r="D12" i="5"/>
  <c r="G12" i="5"/>
  <c r="K12" i="5"/>
  <c r="M12" i="5"/>
  <c r="F12" i="5"/>
  <c r="X10" i="5"/>
  <c r="I44" i="5"/>
  <c r="C44" i="5" s="1"/>
  <c r="B12" i="5" l="1"/>
  <c r="I12" i="5"/>
  <c r="C12" i="5" s="1"/>
  <c r="AC12" i="7"/>
  <c r="X11" i="7" s="1"/>
  <c r="X12" i="7" l="1"/>
</calcChain>
</file>

<file path=xl/comments1.xml><?xml version="1.0" encoding="utf-8"?>
<comments xmlns="http://schemas.openxmlformats.org/spreadsheetml/2006/main">
  <authors>
    <author>johanvw</author>
    <author>allen</author>
  </authors>
  <commentList>
    <comment ref="N12" authorId="0" shapeId="0">
      <text>
        <r>
          <rPr>
            <b/>
            <sz val="8"/>
            <color indexed="81"/>
            <rFont val="Tahoma"/>
            <family val="2"/>
          </rPr>
          <t>johanvw:</t>
        </r>
        <r>
          <rPr>
            <sz val="8"/>
            <color indexed="81"/>
            <rFont val="Tahoma"/>
            <family val="2"/>
          </rPr>
          <t xml:space="preserve">
This Stats Diff is cancelled out by the same amount under Natural Gas</t>
        </r>
      </text>
    </comment>
    <comment ref="N44" authorId="0" shapeId="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E45" authorId="1" shapeId="0">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E59" authorId="1" shapeId="0">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E67" authorId="1" shapeId="0">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2.xml><?xml version="1.0" encoding="utf-8"?>
<comments xmlns="http://schemas.openxmlformats.org/spreadsheetml/2006/main">
  <authors>
    <author>A satisfied Microsoft Office user</author>
  </authors>
  <commentList>
    <comment ref="BE19" authorId="0" shapeId="0">
      <text>
        <r>
          <rPr>
            <sz val="8"/>
            <color indexed="81"/>
            <rFont val="Tahoma"/>
            <family val="2"/>
          </rPr>
          <t>Changed formula from (-BD19*0.086) to
 (-BD19*3.6) because we are converting from GWh to TJ and the conversion factor is 
3.6 MJ/kWh.  Same for cells BD20 &amp; BD21.</t>
        </r>
      </text>
    </comment>
  </commentList>
</comments>
</file>

<file path=xl/comments3.xml><?xml version="1.0" encoding="utf-8"?>
<comments xmlns="http://schemas.openxmlformats.org/spreadsheetml/2006/main">
  <authors>
    <author>A satisfied Microsoft Office user</author>
  </authors>
  <commentList>
    <comment ref="BD19" authorId="0" shapeId="0">
      <text>
        <r>
          <rPr>
            <sz val="8"/>
            <color indexed="81"/>
            <rFont val="Tahoma"/>
            <family val="2"/>
          </rPr>
          <t>Changed formula from (-BD19*0.086) to
 (-BD19*3.6) because we are converting from GWh to TJ and the conversion factor is 
3.6 MJ/kWh.  Same for cells BD20 &amp; BD21.</t>
        </r>
      </text>
    </comment>
  </commentList>
</comments>
</file>

<file path=xl/sharedStrings.xml><?xml version="1.0" encoding="utf-8"?>
<sst xmlns="http://schemas.openxmlformats.org/spreadsheetml/2006/main" count="950" uniqueCount="369">
  <si>
    <t>HARDCOAL</t>
  </si>
  <si>
    <t xml:space="preserve">   BROWN</t>
  </si>
  <si>
    <t xml:space="preserve"> COKCOAL</t>
  </si>
  <si>
    <t xml:space="preserve"> BITCOAL</t>
  </si>
  <si>
    <t xml:space="preserve"> SUBCOAL</t>
  </si>
  <si>
    <t xml:space="preserve"> LIGNITE</t>
  </si>
  <si>
    <t xml:space="preserve">    PEAT</t>
  </si>
  <si>
    <t xml:space="preserve"> PATFUEL</t>
  </si>
  <si>
    <t>OVENCOKE</t>
  </si>
  <si>
    <t xml:space="preserve"> GASCOKE</t>
  </si>
  <si>
    <t xml:space="preserve">     BKB</t>
  </si>
  <si>
    <t>GASWKSGS</t>
  </si>
  <si>
    <t>COKEOVGS</t>
  </si>
  <si>
    <t xml:space="preserve"> BLFURGS</t>
  </si>
  <si>
    <t xml:space="preserve"> OXYSTGS</t>
  </si>
  <si>
    <t>COMRENEW</t>
  </si>
  <si>
    <t>SBIOMASS</t>
  </si>
  <si>
    <t>INDWASTE</t>
  </si>
  <si>
    <t>MUNWASTE</t>
  </si>
  <si>
    <t xml:space="preserve">   GLBIO</t>
  </si>
  <si>
    <t xml:space="preserve">  NATGAS</t>
  </si>
  <si>
    <t>CRNGFEED</t>
  </si>
  <si>
    <t>CRUDEOIL</t>
  </si>
  <si>
    <t xml:space="preserve">     NGL</t>
  </si>
  <si>
    <t>REFFEEDS</t>
  </si>
  <si>
    <t>ADDITIVE</t>
  </si>
  <si>
    <t>NONCRUDE</t>
  </si>
  <si>
    <t>REFINGAS</t>
  </si>
  <si>
    <t xml:space="preserve">  ETHANE</t>
  </si>
  <si>
    <t xml:space="preserve">     LPG</t>
  </si>
  <si>
    <t>MOTORGAS</t>
  </si>
  <si>
    <t xml:space="preserve">   AVGAS</t>
  </si>
  <si>
    <t xml:space="preserve">  JETGAS</t>
  </si>
  <si>
    <t xml:space="preserve"> JETKERO</t>
  </si>
  <si>
    <t xml:space="preserve"> OTHKERO</t>
  </si>
  <si>
    <t xml:space="preserve"> GASDIES</t>
  </si>
  <si>
    <t xml:space="preserve"> RESFUEL</t>
  </si>
  <si>
    <t xml:space="preserve"> NAPHTHA</t>
  </si>
  <si>
    <t xml:space="preserve"> WHITESP</t>
  </si>
  <si>
    <t xml:space="preserve">  LUBRIC</t>
  </si>
  <si>
    <t xml:space="preserve"> BITUMEN</t>
  </si>
  <si>
    <t xml:space="preserve">  PARWAX</t>
  </si>
  <si>
    <t xml:space="preserve"> PETCOKE</t>
  </si>
  <si>
    <t>ONONSPEC</t>
  </si>
  <si>
    <t xml:space="preserve"> NONSPEC</t>
  </si>
  <si>
    <t xml:space="preserve"> NUCLEAR</t>
  </si>
  <si>
    <t xml:space="preserve">   HYDRO</t>
  </si>
  <si>
    <t>GEOTHERM</t>
  </si>
  <si>
    <t xml:space="preserve">   SOLAR</t>
  </si>
  <si>
    <t xml:space="preserve">    TIDE</t>
  </si>
  <si>
    <t xml:space="preserve">    WIND</t>
  </si>
  <si>
    <t>HEATPUMP</t>
  </si>
  <si>
    <t xml:space="preserve">  BOILER</t>
  </si>
  <si>
    <t xml:space="preserve">   OTHER</t>
  </si>
  <si>
    <t xml:space="preserve">  ELECTR</t>
  </si>
  <si>
    <t xml:space="preserve">    HEAT</t>
  </si>
  <si>
    <t xml:space="preserve"> Intl. Marine Bunkers</t>
  </si>
  <si>
    <t xml:space="preserve"> Domestic Supply</t>
  </si>
  <si>
    <t xml:space="preserve"> Transfers</t>
  </si>
  <si>
    <t xml:space="preserve"> Statistical Differences</t>
  </si>
  <si>
    <t xml:space="preserve"> Transformation Sector</t>
  </si>
  <si>
    <t xml:space="preserve"> Autoproducer Electricity Plant</t>
  </si>
  <si>
    <t xml:space="preserve"> Autoproducer CHP Plant</t>
  </si>
  <si>
    <t xml:space="preserve"> Autoproducer Heat Plant</t>
  </si>
  <si>
    <t xml:space="preserve"> Heat pumps</t>
  </si>
  <si>
    <t xml:space="preserve"> Electric Boilers</t>
  </si>
  <si>
    <t xml:space="preserve"> Patent Fuel Plants</t>
  </si>
  <si>
    <t xml:space="preserve"> Coke Ovens</t>
  </si>
  <si>
    <t xml:space="preserve"> Gas Works</t>
  </si>
  <si>
    <t xml:space="preserve"> Petrochemical Industry</t>
  </si>
  <si>
    <t xml:space="preserve"> Oil Refineries</t>
  </si>
  <si>
    <t xml:space="preserve"> Liquefaction</t>
  </si>
  <si>
    <t xml:space="preserve"> Non-specified (Transformation)</t>
  </si>
  <si>
    <t xml:space="preserve"> Energy Sector</t>
  </si>
  <si>
    <t xml:space="preserve"> Coal Mines</t>
  </si>
  <si>
    <t xml:space="preserve"> Oil and Gas Extraction</t>
  </si>
  <si>
    <t xml:space="preserve"> BKB</t>
  </si>
  <si>
    <t xml:space="preserve"> Used for Pump Storage</t>
  </si>
  <si>
    <t xml:space="preserve"> Nuclear Industry</t>
  </si>
  <si>
    <t xml:space="preserve"> Non-specified (Energy)</t>
  </si>
  <si>
    <t xml:space="preserve"> Final Consumption</t>
  </si>
  <si>
    <t xml:space="preserve"> Industry Sector</t>
  </si>
  <si>
    <t xml:space="preserve"> Non-Ferrous Metals</t>
  </si>
  <si>
    <t xml:space="preserve"> Transport Equipment</t>
  </si>
  <si>
    <t xml:space="preserve"> Wood and Wood Products</t>
  </si>
  <si>
    <t xml:space="preserve"> Construction</t>
  </si>
  <si>
    <t xml:space="preserve"> Textile and Leather</t>
  </si>
  <si>
    <t xml:space="preserve"> Transport Sector</t>
  </si>
  <si>
    <t xml:space="preserve"> International Civil Aviation</t>
  </si>
  <si>
    <t xml:space="preserve"> Domestic Air Transport</t>
  </si>
  <si>
    <t xml:space="preserve"> Road</t>
  </si>
  <si>
    <t xml:space="preserve"> Rail</t>
  </si>
  <si>
    <t xml:space="preserve"> Non-specified (Transport)</t>
  </si>
  <si>
    <t xml:space="preserve"> Other Sectors</t>
  </si>
  <si>
    <t xml:space="preserve"> Non-Energy Use</t>
  </si>
  <si>
    <t xml:space="preserve"> Memo:Non-Energy Use Ind/Transf/Ener</t>
  </si>
  <si>
    <t xml:space="preserve"> Memo:Non-Energy Use in Transport</t>
  </si>
  <si>
    <t xml:space="preserve"> Memo:Non-Energy Use in Oth.Sect.</t>
  </si>
  <si>
    <t xml:space="preserve"> Memo:Feedst.Use in Petchem. Ind.</t>
  </si>
  <si>
    <t xml:space="preserve"> Elect.Output in GWh</t>
  </si>
  <si>
    <t xml:space="preserve"> Elect.Output-public CHP plant</t>
  </si>
  <si>
    <t xml:space="preserve"> Elect.Output-autoprod. CHP plant</t>
  </si>
  <si>
    <t xml:space="preserve"> Heat Output-public CHP plant</t>
  </si>
  <si>
    <t xml:space="preserve"> Heat Output-autoproducer CHP plant</t>
  </si>
  <si>
    <t xml:space="preserve"> Heat Output-public heat plant</t>
  </si>
  <si>
    <t xml:space="preserve"> Heat Output-autoprod. heat plant</t>
  </si>
  <si>
    <t xml:space="preserve"> Heat Output in TJ</t>
  </si>
  <si>
    <t xml:space="preserve"> Pumped Hydro Production</t>
  </si>
  <si>
    <t xml:space="preserve"> Memo: Gas vented</t>
  </si>
  <si>
    <t xml:space="preserve"> Memo: Gas flared</t>
  </si>
  <si>
    <t xml:space="preserve"> Memo: Energy use for Gold Mining</t>
  </si>
  <si>
    <t xml:space="preserve"> Memo: Energy use for Other Mining</t>
  </si>
  <si>
    <t xml:space="preserve"> Memo: Coal from underground operations</t>
  </si>
  <si>
    <t xml:space="preserve">        </t>
  </si>
  <si>
    <t>BASIC FILE (NATIVE UNITS)</t>
  </si>
  <si>
    <t>t</t>
  </si>
  <si>
    <t>TJ</t>
  </si>
  <si>
    <t>kl</t>
  </si>
  <si>
    <t>MWh</t>
  </si>
  <si>
    <t xml:space="preserve"> Pipeline Transport </t>
  </si>
  <si>
    <t xml:space="preserve"> Internal Navigation </t>
  </si>
  <si>
    <t>Electricity</t>
  </si>
  <si>
    <t xml:space="preserve">Explanatory Notes:  </t>
  </si>
  <si>
    <t xml:space="preserve"> Import (1)</t>
  </si>
  <si>
    <t>Export (1)</t>
  </si>
  <si>
    <t xml:space="preserve"> Ownuse in Elec., CHP and Heat plant (2)</t>
  </si>
  <si>
    <r>
      <t xml:space="preserve">       </t>
    </r>
    <r>
      <rPr>
        <sz val="8"/>
        <rFont val="Arial"/>
        <family val="2"/>
      </rPr>
      <t xml:space="preserve">      Ownuse in Elec., CHP and Heat plant (2)</t>
    </r>
  </si>
  <si>
    <t xml:space="preserve"> Distribution Losses(3)</t>
  </si>
  <si>
    <t xml:space="preserve">             Distribution Losses (3)</t>
  </si>
  <si>
    <t xml:space="preserve">             Electricity consumption: Residential, Agriculture, Commerce &amp; Public Services and  Non-specified (Other) (4)</t>
  </si>
  <si>
    <t xml:space="preserve"> Agriculture(4) </t>
  </si>
  <si>
    <t xml:space="preserve"> Commerce and Public Services(4)  </t>
  </si>
  <si>
    <t xml:space="preserve"> Residential(4) </t>
  </si>
  <si>
    <t xml:space="preserve"> Non-specified (Other) (4) </t>
  </si>
  <si>
    <t xml:space="preserve"> Elect.Output-public elec. Plant (5)</t>
  </si>
  <si>
    <t xml:space="preserve"> Elect.Output-autoprod. elec. Plant (5)</t>
  </si>
  <si>
    <t xml:space="preserve">             Imports (1)</t>
  </si>
  <si>
    <t xml:space="preserve">             Exports (1)</t>
  </si>
  <si>
    <t xml:space="preserve">             Electricity Output: Public Electricity Plants &amp; Auto Producers Electricity Plant (Bitcoal fired stations) (5)</t>
  </si>
  <si>
    <t xml:space="preserve">             Electricity Output: Public Electricity &amp; Auto Producers Electricity Plant (by Hydro &amp; Pump Storage only) (5)</t>
  </si>
  <si>
    <t xml:space="preserve">             Indigenous Production: Solar &amp; Wind ( 2003 annual production from Caberee Report) (6)</t>
  </si>
  <si>
    <t xml:space="preserve">             Final consumption (residential sector): Solar ( 2003 annual production from Caberee Report) (4)</t>
  </si>
  <si>
    <t xml:space="preserve"> Stock Changes (7)</t>
  </si>
  <si>
    <t xml:space="preserve"> From Other Sources( 8)</t>
  </si>
  <si>
    <t xml:space="preserve"> Iron and Steel (9)</t>
  </si>
  <si>
    <t xml:space="preserve"> Chemical and Petrochemical (9)</t>
  </si>
  <si>
    <t xml:space="preserve"> Non-Metallic Minerals (9)</t>
  </si>
  <si>
    <t xml:space="preserve"> Machinery (9)</t>
  </si>
  <si>
    <t xml:space="preserve"> Mining and Quarrying (9)</t>
  </si>
  <si>
    <t xml:space="preserve"> Food and Tobacco (9)</t>
  </si>
  <si>
    <t xml:space="preserve"> Paper Pulp and Print (9)</t>
  </si>
  <si>
    <t xml:space="preserve"> Non-specified (Industry) (9)</t>
  </si>
  <si>
    <t xml:space="preserve">             Indigenous Production : Nuclear (6) </t>
  </si>
  <si>
    <t xml:space="preserve">             Transformation (public electricity plants): nucear (11)</t>
  </si>
  <si>
    <t>Coal</t>
  </si>
  <si>
    <t>Gas</t>
  </si>
  <si>
    <t xml:space="preserve">             Bituminous Coal</t>
  </si>
  <si>
    <t xml:space="preserve">                           Stock Changes (7)</t>
  </si>
  <si>
    <t xml:space="preserve"> Production (6)</t>
  </si>
  <si>
    <t xml:space="preserve"> Blast Furnaces</t>
  </si>
  <si>
    <t xml:space="preserve"> BKB production</t>
  </si>
  <si>
    <t xml:space="preserve"> Electricity Plant (11)</t>
  </si>
  <si>
    <t xml:space="preserve"> CHP Plant</t>
  </si>
  <si>
    <t>Heat Plant</t>
  </si>
  <si>
    <t>GWh</t>
  </si>
  <si>
    <t>Single Energy Unit</t>
  </si>
  <si>
    <t>Hard</t>
  </si>
  <si>
    <t>Brown</t>
  </si>
  <si>
    <t>Coking</t>
  </si>
  <si>
    <t>Bituminous</t>
  </si>
  <si>
    <t>Sub-</t>
  </si>
  <si>
    <t>Lignite</t>
  </si>
  <si>
    <t>Peat</t>
  </si>
  <si>
    <t>Patent</t>
  </si>
  <si>
    <t>Coke oven</t>
  </si>
  <si>
    <t>Gas Coke</t>
  </si>
  <si>
    <t>Gasworks</t>
  </si>
  <si>
    <t xml:space="preserve">Blast </t>
  </si>
  <si>
    <t>Oxygen</t>
  </si>
  <si>
    <t xml:space="preserve">Renewables </t>
  </si>
  <si>
    <t>Industrial</t>
  </si>
  <si>
    <t>Muncipal</t>
  </si>
  <si>
    <t>Natural</t>
  </si>
  <si>
    <t>Crude + NGLs</t>
  </si>
  <si>
    <t>Crude Oil</t>
  </si>
  <si>
    <t>NGLs</t>
  </si>
  <si>
    <t>Refinery</t>
  </si>
  <si>
    <t>Additives</t>
  </si>
  <si>
    <t>Non-</t>
  </si>
  <si>
    <t>Ethane</t>
  </si>
  <si>
    <t>Motor</t>
  </si>
  <si>
    <t>Aviation</t>
  </si>
  <si>
    <t>Jet</t>
  </si>
  <si>
    <t xml:space="preserve">Jet </t>
  </si>
  <si>
    <t>Other</t>
  </si>
  <si>
    <t>Gas Diesel</t>
  </si>
  <si>
    <t>Residual</t>
  </si>
  <si>
    <t>Naphtha</t>
  </si>
  <si>
    <t>White</t>
  </si>
  <si>
    <t>Lubricants</t>
  </si>
  <si>
    <t>Bitumen</t>
  </si>
  <si>
    <t>Parrafin</t>
  </si>
  <si>
    <t>Petroleum</t>
  </si>
  <si>
    <t>Non-specified</t>
  </si>
  <si>
    <t>Nuclear</t>
  </si>
  <si>
    <t>Hydro</t>
  </si>
  <si>
    <t>Geothermal</t>
  </si>
  <si>
    <t>Solar</t>
  </si>
  <si>
    <t xml:space="preserve">Tide </t>
  </si>
  <si>
    <t>Wind</t>
  </si>
  <si>
    <t>Heatpumps</t>
  </si>
  <si>
    <t>Boilers</t>
  </si>
  <si>
    <t>Heat</t>
  </si>
  <si>
    <t>(TJ)</t>
  </si>
  <si>
    <t>Fuel</t>
  </si>
  <si>
    <t>coke</t>
  </si>
  <si>
    <t>Furnace Gas</t>
  </si>
  <si>
    <t>&amp; Waste</t>
  </si>
  <si>
    <t>Waste</t>
  </si>
  <si>
    <t>+ Feedstocks</t>
  </si>
  <si>
    <t>Feedstocks</t>
  </si>
  <si>
    <t>Conventional</t>
  </si>
  <si>
    <t>Gasoline</t>
  </si>
  <si>
    <t>Kerosene</t>
  </si>
  <si>
    <t>Spirit</t>
  </si>
  <si>
    <t>Wax</t>
  </si>
  <si>
    <t>Coke</t>
  </si>
  <si>
    <t>oil products</t>
  </si>
  <si>
    <t>Crude</t>
  </si>
  <si>
    <t>Indigenous Production</t>
  </si>
  <si>
    <t>From Other Sources</t>
  </si>
  <si>
    <t>Import</t>
  </si>
  <si>
    <t>Export</t>
  </si>
  <si>
    <t>Intl. Marine Bunkers</t>
  </si>
  <si>
    <t>Stock Changes</t>
  </si>
  <si>
    <t>Domestic Supply</t>
  </si>
  <si>
    <t/>
  </si>
  <si>
    <t>Transfers</t>
  </si>
  <si>
    <t>Statistical Differences</t>
  </si>
  <si>
    <t>Transformation Sector</t>
  </si>
  <si>
    <t>Electricity Plant</t>
  </si>
  <si>
    <t>Autoproducer Electricity Plant</t>
  </si>
  <si>
    <t>CHP Plant</t>
  </si>
  <si>
    <t>Autoproducer CHP Plant</t>
  </si>
  <si>
    <t>Autoproducer Heat Plant</t>
  </si>
  <si>
    <t>Heat pumps</t>
  </si>
  <si>
    <t>Electric Boilers</t>
  </si>
  <si>
    <t>Patent Fuel Plants</t>
  </si>
  <si>
    <t>Coke Ovens</t>
  </si>
  <si>
    <t>Gas Works</t>
  </si>
  <si>
    <t>Blast Furnaces</t>
  </si>
  <si>
    <t>Petrochemical Industry</t>
  </si>
  <si>
    <t>BKB Production</t>
  </si>
  <si>
    <t>Oil Refineries</t>
  </si>
  <si>
    <t>Liquefaction</t>
  </si>
  <si>
    <t>Non-specified (Transformation)</t>
  </si>
  <si>
    <t>Energy Sector</t>
  </si>
  <si>
    <t>Coal Mines</t>
  </si>
  <si>
    <t>Oil and Gas Extraction</t>
  </si>
  <si>
    <t>BKB</t>
  </si>
  <si>
    <t>Ownuse in Elec., CHP and Heat plant</t>
  </si>
  <si>
    <t>Used for Pump Storage</t>
  </si>
  <si>
    <t>Nuclear Industry</t>
  </si>
  <si>
    <t>Non-specified (Energy)</t>
  </si>
  <si>
    <t>Distribution Losses</t>
  </si>
  <si>
    <t>Final Consumption</t>
  </si>
  <si>
    <t>Industry Sector</t>
  </si>
  <si>
    <t>Iron and Steel</t>
  </si>
  <si>
    <t>Chemical and Petrochemical</t>
  </si>
  <si>
    <t>Non-Ferrous Metals</t>
  </si>
  <si>
    <t>Non-Metallic Minerals</t>
  </si>
  <si>
    <t>Transport Equipment</t>
  </si>
  <si>
    <t>Machinery</t>
  </si>
  <si>
    <t>Mining and Quarrying</t>
  </si>
  <si>
    <t>Food and Tobacco</t>
  </si>
  <si>
    <t>Paper Pulp and Print</t>
  </si>
  <si>
    <t>Wood and Wood Products</t>
  </si>
  <si>
    <t>Construction</t>
  </si>
  <si>
    <t>Textile and Leather</t>
  </si>
  <si>
    <t>Non-specified (Industry)</t>
  </si>
  <si>
    <t>Transport Sector</t>
  </si>
  <si>
    <t>International Civil Aviation</t>
  </si>
  <si>
    <t>Domestic Air Transport</t>
  </si>
  <si>
    <t>Road</t>
  </si>
  <si>
    <t>Rail</t>
  </si>
  <si>
    <t>Pipeline Transport</t>
  </si>
  <si>
    <t>Internal Navigation</t>
  </si>
  <si>
    <t>Non-specified (Transport)</t>
  </si>
  <si>
    <t>Other Sectors</t>
  </si>
  <si>
    <t>Agriculture</t>
  </si>
  <si>
    <t>Commerce and Public Services</t>
  </si>
  <si>
    <t>Residential</t>
  </si>
  <si>
    <t>Non-specified (Other)</t>
  </si>
  <si>
    <t>Non-Energy Use</t>
  </si>
  <si>
    <t>Memo:Non-Energy Use Ind/Transf/Ener</t>
  </si>
  <si>
    <t>Memo:Non-Energy Use in Transport</t>
  </si>
  <si>
    <t>Memo:Non-Energy Use in Oth.Sect.</t>
  </si>
  <si>
    <t>Memo:Feedst.Use in Petchem. Ind.</t>
  </si>
  <si>
    <t>Elect.Output in GWh</t>
  </si>
  <si>
    <t>Elect.Output-public elec. plant</t>
  </si>
  <si>
    <t>Elect.Output-autoprod. elec. plant</t>
  </si>
  <si>
    <t>Elect.Output-public CHP plant</t>
  </si>
  <si>
    <t>Elect.Output-autoprod. CHP plant</t>
  </si>
  <si>
    <t>Heat Output-public CHP plant</t>
  </si>
  <si>
    <t>Heat Output-autoproducer CHP plant</t>
  </si>
  <si>
    <t>Heat Output-public heat plant</t>
  </si>
  <si>
    <t>Heat Output-autoprod. heat plant</t>
  </si>
  <si>
    <t>Heat Output in TJ</t>
  </si>
  <si>
    <t>Pumped Hydro Production</t>
  </si>
  <si>
    <t>Memo: Gas vented</t>
  </si>
  <si>
    <t>Memo: Gas flared</t>
  </si>
  <si>
    <t>Memo: Energy use for Gold Mining</t>
  </si>
  <si>
    <t>Memo: Energy use for Other Mining</t>
  </si>
  <si>
    <t>BASIC FILE (TJ)</t>
  </si>
  <si>
    <t>Total</t>
  </si>
  <si>
    <t>Products</t>
  </si>
  <si>
    <t>Solar etc</t>
  </si>
  <si>
    <t>Total Primary Energy Supply</t>
  </si>
  <si>
    <t>Transformation</t>
  </si>
  <si>
    <t>Electric boilers</t>
  </si>
  <si>
    <t>Coal Transformation</t>
  </si>
  <si>
    <t>Own Use</t>
  </si>
  <si>
    <t>Total Final Consumption</t>
  </si>
  <si>
    <t>Memo: Feedst.Use In Petchem.Ind.</t>
  </si>
  <si>
    <t>Memo:Non-Energy Use in Oth. Sect</t>
  </si>
  <si>
    <t>Emissions</t>
  </si>
  <si>
    <r>
      <t>A commodity flow</t>
    </r>
    <r>
      <rPr>
        <sz val="11"/>
        <rFont val="Calibri"/>
        <family val="2"/>
      </rPr>
      <t xml:space="preserve"> shows the movement of a commodity from its point of production to where it is transformed or finally consumed. The quantity of each commodity is expressed in a unit which is most often used for that commodity e.g. tons for coal or kl for liquid fuels. Production within the commodity flow includes both indigenous production of primary carriers and products produced from transformation of primary carriers e.g. liquid fuels produced in refineries are included under production. Only the </t>
    </r>
    <r>
      <rPr>
        <b/>
        <sz val="11"/>
        <rFont val="Calibri"/>
        <family val="2"/>
      </rPr>
      <t>inputs</t>
    </r>
    <r>
      <rPr>
        <sz val="11"/>
        <rFont val="Calibri"/>
        <family val="2"/>
      </rPr>
      <t xml:space="preserve"> into transformation are shown within the transformation section of the commodity flow. The outputs from transformation are shown under production. All numbers within the transformation and consumption sections of a commodity flow should be shown as +ve.</t>
    </r>
  </si>
  <si>
    <r>
      <t>An energy balance</t>
    </r>
    <r>
      <rPr>
        <sz val="11"/>
        <rFont val="Calibri"/>
        <family val="2"/>
      </rPr>
      <t xml:space="preserve"> shows the conversion of energy from one form to another and the final consumption of energy. All commodities are expresses in one energy unit for the entire balance. Production within the energy balance shows </t>
    </r>
    <r>
      <rPr>
        <b/>
        <sz val="11"/>
        <rFont val="Calibri"/>
        <family val="2"/>
      </rPr>
      <t>only indigenous production</t>
    </r>
    <r>
      <rPr>
        <sz val="11"/>
        <rFont val="Calibri"/>
        <family val="2"/>
      </rPr>
      <t xml:space="preserve"> of primary energy carriers i.e. naturally occurring energy resources which are extracted within the country. The transformation section of an energy balance shows input commodities of a process as ‑ve and output commodities as +ve. The input and output commodities of a process are shown in the same row within the balance e.g. crude oil going into refineries are –ve and the petroleum products coming out of refineries is +ve.</t>
    </r>
  </si>
  <si>
    <t>Summary comparison of Commodity Flow  and Energy Balance</t>
  </si>
  <si>
    <t>Commodity Flow</t>
  </si>
  <si>
    <t>Energy Balance</t>
  </si>
  <si>
    <t>Unit</t>
  </si>
  <si>
    <t>Various depending on commodity</t>
  </si>
  <si>
    <t>A single unit (SA balances use TJ, IEA uses toe)</t>
  </si>
  <si>
    <t>Production</t>
  </si>
  <si>
    <t>Indigenous production and products from transformation of primary sources of energy</t>
  </si>
  <si>
    <t>Only indigenous production</t>
  </si>
  <si>
    <t>Imports</t>
  </si>
  <si>
    <t>+ve</t>
  </si>
  <si>
    <t>Exports</t>
  </si>
  <si>
    <t>-ve</t>
  </si>
  <si>
    <t>Only +ve</t>
  </si>
  <si>
    <t xml:space="preserve">Both </t>
  </si>
  <si>
    <t xml:space="preserve">–ve </t>
  </si>
  <si>
    <t xml:space="preserve">(commodities into the process) and </t>
  </si>
  <si>
    <t xml:space="preserve">+ve </t>
  </si>
  <si>
    <t>(commodities out of the process)</t>
  </si>
  <si>
    <t>Electricity production from nuclear and directly from renewable energy</t>
  </si>
  <si>
    <t>Nuclear generation is given as the equivalent of the primary energy used to generate electricity from coal under production. Nuclear is not directly covered on the IEA CF but is included in the value for electricity.</t>
  </si>
  <si>
    <t xml:space="preserve">Nuclear and direct generation from renewable energy is included under production and shown as consumed under electricity plants. </t>
  </si>
  <si>
    <t>Energy sector</t>
  </si>
  <si>
    <t>This section is not included in the IEA energy balance but energy used by the energy sector is included under own use and distribution losses</t>
  </si>
  <si>
    <t>Consumption</t>
  </si>
  <si>
    <t>The emissions sheet includes the CO2eq content of the various energy carriers based on the Intergovernmental Panel on Climate Change (IPCC) emission factors</t>
  </si>
  <si>
    <t>(This assumes that all the carbon in the energy carrier is completely combusted to CO2)</t>
  </si>
  <si>
    <t>tCO2eq</t>
  </si>
  <si>
    <t>Explanation of commodity flows and energy balances</t>
  </si>
  <si>
    <t>RSA 2010 ver 8</t>
  </si>
  <si>
    <t>ANTHRACITE</t>
  </si>
  <si>
    <t>ANTHRACIDE</t>
  </si>
  <si>
    <t>Anthracite</t>
  </si>
  <si>
    <t>\</t>
  </si>
  <si>
    <t>Coal Data</t>
  </si>
  <si>
    <t>Gas data (Natural Gas and Gasworksgas)</t>
  </si>
  <si>
    <t>Petroleum Data (Oil and Oil Products)</t>
  </si>
  <si>
    <t>Electricity Data and Renewable Energy</t>
  </si>
  <si>
    <t>Production:</t>
  </si>
  <si>
    <t>Transfes: Due to confidentiality consideration. The Department did not separate petroleum products volumes from non-crude from those producted from conventional crude oil refining.</t>
  </si>
  <si>
    <t>933 655.32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</si>
</sst>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0.00;\-#,##0.00;\-"/>
    <numFmt numFmtId="166" formatCode="#,##0.00;;\-"/>
    <numFmt numFmtId="167" formatCode="#,##0.00;#,##0.00;\-"/>
    <numFmt numFmtId="168" formatCode="#,##0;\-#,##0;\-"/>
  </numFmts>
  <fonts count="38" x14ac:knownFonts="1">
    <font>
      <sz val="10"/>
      <name val="Arial"/>
    </font>
    <font>
      <b/>
      <sz val="10"/>
      <name val="Arial"/>
      <family val="2"/>
    </font>
    <font>
      <sz val="8"/>
      <name val="Arial"/>
      <family val="2"/>
    </font>
    <font>
      <b/>
      <sz val="8"/>
      <name val="Bookman Old Style"/>
      <family val="1"/>
    </font>
    <font>
      <b/>
      <sz val="10"/>
      <name val="Arial"/>
      <family val="2"/>
    </font>
    <font>
      <b/>
      <sz val="8"/>
      <color indexed="81"/>
      <name val="Tahoma"/>
      <family val="2"/>
    </font>
    <font>
      <sz val="8"/>
      <color indexed="81"/>
      <name val="Tahoma"/>
      <family val="2"/>
    </font>
    <font>
      <b/>
      <sz val="12"/>
      <name val="Calibri"/>
      <family val="2"/>
    </font>
    <font>
      <b/>
      <u/>
      <sz val="10"/>
      <name val="Arial"/>
      <family val="2"/>
    </font>
    <font>
      <sz val="9"/>
      <name val="Arial"/>
      <family val="2"/>
    </font>
    <font>
      <b/>
      <sz val="9"/>
      <name val="Arial"/>
      <family val="2"/>
    </font>
    <font>
      <sz val="9"/>
      <name val="Bookman Old Style"/>
      <family val="1"/>
    </font>
    <font>
      <b/>
      <sz val="9"/>
      <name val="Bookman Old Style"/>
      <family val="1"/>
    </font>
    <font>
      <b/>
      <sz val="8"/>
      <name val="Arial"/>
      <family val="2"/>
    </font>
    <font>
      <b/>
      <i/>
      <sz val="8"/>
      <name val="Arial"/>
      <family val="2"/>
    </font>
    <font>
      <sz val="10"/>
      <name val="Arial"/>
      <family val="2"/>
    </font>
    <font>
      <b/>
      <sz val="12"/>
      <name val="Arial"/>
      <family val="2"/>
    </font>
    <font>
      <i/>
      <sz val="9"/>
      <name val="Arial"/>
      <family val="2"/>
    </font>
    <font>
      <u/>
      <sz val="14"/>
      <name val="Arial"/>
      <family val="2"/>
    </font>
    <font>
      <b/>
      <sz val="20"/>
      <name val="Helvetica"/>
    </font>
    <font>
      <sz val="10"/>
      <name val="Helvetica"/>
      <family val="2"/>
    </font>
    <font>
      <b/>
      <sz val="10"/>
      <color indexed="8"/>
      <name val="Helvetica"/>
    </font>
    <font>
      <b/>
      <sz val="10"/>
      <color indexed="9"/>
      <name val="Helvetica"/>
      <family val="2"/>
    </font>
    <font>
      <b/>
      <sz val="10"/>
      <color indexed="9"/>
      <name val="Helvetica"/>
    </font>
    <font>
      <b/>
      <sz val="10"/>
      <name val="Helvetica"/>
      <family val="2"/>
    </font>
    <font>
      <b/>
      <sz val="10"/>
      <name val="Helvetica"/>
    </font>
    <font>
      <b/>
      <sz val="8"/>
      <color indexed="9"/>
      <name val="Helvetica"/>
      <family val="2"/>
    </font>
    <font>
      <b/>
      <sz val="8"/>
      <color indexed="9"/>
      <name val="Helvetica"/>
    </font>
    <font>
      <b/>
      <sz val="8"/>
      <name val="Helvetica"/>
      <family val="2"/>
    </font>
    <font>
      <sz val="10"/>
      <name val="Helvetica"/>
    </font>
    <font>
      <b/>
      <sz val="10"/>
      <name val="Arial"/>
      <family val="2"/>
    </font>
    <font>
      <sz val="20"/>
      <name val="Helvetica"/>
      <family val="2"/>
    </font>
    <font>
      <i/>
      <sz val="10"/>
      <name val="Helvetica"/>
      <family val="2"/>
    </font>
    <font>
      <i/>
      <sz val="10"/>
      <name val="Helvetica"/>
    </font>
    <font>
      <sz val="11"/>
      <name val="Calibri"/>
      <family val="2"/>
    </font>
    <font>
      <b/>
      <sz val="11"/>
      <name val="Calibri"/>
      <family val="2"/>
    </font>
    <font>
      <b/>
      <sz val="10"/>
      <name val="Calibri"/>
      <family val="2"/>
    </font>
    <font>
      <sz val="10"/>
      <name val="Calibri"/>
      <family val="2"/>
    </font>
  </fonts>
  <fills count="22">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10"/>
        <bgColor indexed="64"/>
      </patternFill>
    </fill>
    <fill>
      <patternFill patternType="solid">
        <fgColor indexed="60"/>
        <bgColor indexed="64"/>
      </patternFill>
    </fill>
    <fill>
      <patternFill patternType="solid">
        <fgColor indexed="45"/>
        <bgColor indexed="64"/>
      </patternFill>
    </fill>
    <fill>
      <patternFill patternType="solid">
        <fgColor indexed="22"/>
        <bgColor indexed="64"/>
      </patternFill>
    </fill>
    <fill>
      <patternFill patternType="solid">
        <fgColor indexed="11"/>
        <bgColor indexed="64"/>
      </patternFill>
    </fill>
    <fill>
      <patternFill patternType="solid">
        <fgColor indexed="40"/>
        <bgColor indexed="64"/>
      </patternFill>
    </fill>
    <fill>
      <patternFill patternType="solid">
        <fgColor indexed="15"/>
        <bgColor indexed="64"/>
      </patternFill>
    </fill>
    <fill>
      <patternFill patternType="solid">
        <fgColor indexed="35"/>
        <bgColor indexed="64"/>
      </patternFill>
    </fill>
    <fill>
      <patternFill patternType="solid">
        <fgColor indexed="19"/>
        <bgColor indexed="64"/>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indexed="41"/>
        <bgColor indexed="64"/>
      </patternFill>
    </fill>
    <fill>
      <patternFill patternType="solid">
        <fgColor indexed="16"/>
        <bgColor indexed="64"/>
      </patternFill>
    </fill>
    <fill>
      <patternFill patternType="solid">
        <fgColor indexed="55"/>
        <bgColor indexed="64"/>
      </patternFill>
    </fill>
    <fill>
      <patternFill patternType="solid">
        <fgColor indexed="58"/>
        <bgColor indexed="64"/>
      </patternFill>
    </fill>
    <fill>
      <patternFill patternType="solid">
        <fgColor indexed="51"/>
        <bgColor indexed="64"/>
      </patternFill>
    </fill>
    <fill>
      <patternFill patternType="solid">
        <fgColor indexed="8"/>
        <bgColor indexed="64"/>
      </patternFill>
    </fill>
  </fills>
  <borders count="11">
    <border>
      <left/>
      <right/>
      <top/>
      <bottom/>
      <diagonal/>
    </border>
    <border>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style="medium">
        <color rgb="FF000000"/>
      </bottom>
      <diagonal/>
    </border>
  </borders>
  <cellStyleXfs count="2">
    <xf numFmtId="0" fontId="0" fillId="0" borderId="0"/>
    <xf numFmtId="164" fontId="15" fillId="0" borderId="0" applyFont="0" applyFill="0" applyBorder="0" applyAlignment="0" applyProtection="0"/>
  </cellStyleXfs>
  <cellXfs count="143">
    <xf numFmtId="0" fontId="0" fillId="0" borderId="0" xfId="0"/>
    <xf numFmtId="0" fontId="2" fillId="0" borderId="0" xfId="0" applyFont="1"/>
    <xf numFmtId="0" fontId="1" fillId="0" borderId="0" xfId="0" applyFont="1"/>
    <xf numFmtId="0" fontId="2" fillId="0" borderId="0" xfId="0" applyFont="1" applyAlignment="1">
      <alignment horizontal="center"/>
    </xf>
    <xf numFmtId="0" fontId="0" fillId="0" borderId="0" xfId="0" applyAlignment="1">
      <alignment horizontal="center"/>
    </xf>
    <xf numFmtId="4" fontId="3" fillId="0" borderId="0" xfId="0" applyNumberFormat="1" applyFont="1"/>
    <xf numFmtId="0" fontId="7" fillId="0" borderId="0" xfId="0" applyFont="1" applyBorder="1" applyAlignment="1">
      <alignment horizontal="center" vertical="top" wrapText="1"/>
    </xf>
    <xf numFmtId="0" fontId="8" fillId="0" borderId="0" xfId="0" applyFont="1"/>
    <xf numFmtId="0" fontId="9" fillId="0" borderId="0" xfId="0" applyFont="1"/>
    <xf numFmtId="0" fontId="10" fillId="0" borderId="0" xfId="0" applyFont="1" applyAlignment="1">
      <alignment horizontal="center"/>
    </xf>
    <xf numFmtId="0" fontId="9" fillId="0" borderId="0" xfId="0" applyFont="1" applyAlignment="1">
      <alignment horizontal="center"/>
    </xf>
    <xf numFmtId="0" fontId="9" fillId="2" borderId="0" xfId="0" applyFont="1" applyFill="1" applyBorder="1" applyAlignment="1">
      <alignment horizontal="center"/>
    </xf>
    <xf numFmtId="4" fontId="11" fillId="0" borderId="0" xfId="0" applyNumberFormat="1" applyFont="1" applyFill="1" applyBorder="1"/>
    <xf numFmtId="0" fontId="10" fillId="0" borderId="0" xfId="0" applyFont="1"/>
    <xf numFmtId="4" fontId="12" fillId="0" borderId="0" xfId="0" applyNumberFormat="1" applyFont="1" applyFill="1" applyBorder="1"/>
    <xf numFmtId="0" fontId="13" fillId="0" borderId="0" xfId="0" applyFont="1"/>
    <xf numFmtId="0" fontId="14" fillId="0" borderId="0" xfId="0" applyFont="1"/>
    <xf numFmtId="4" fontId="13" fillId="0" borderId="0" xfId="0" applyNumberFormat="1" applyFont="1"/>
    <xf numFmtId="164" fontId="9" fillId="0" borderId="0" xfId="1" applyFont="1"/>
    <xf numFmtId="0" fontId="16" fillId="0" borderId="0" xfId="0" applyFont="1"/>
    <xf numFmtId="11" fontId="17" fillId="0" borderId="0" xfId="1" applyNumberFormat="1" applyFont="1"/>
    <xf numFmtId="164" fontId="17" fillId="0" borderId="0" xfId="1" applyFont="1"/>
    <xf numFmtId="0" fontId="17" fillId="0" borderId="0" xfId="0" applyFont="1"/>
    <xf numFmtId="0" fontId="18" fillId="0" borderId="0" xfId="0" applyFont="1"/>
    <xf numFmtId="0" fontId="0" fillId="3" borderId="0" xfId="0" applyFill="1"/>
    <xf numFmtId="0" fontId="20" fillId="3" borderId="0" xfId="0" applyFont="1" applyFill="1"/>
    <xf numFmtId="0" fontId="20" fillId="3" borderId="1" xfId="0" applyFont="1" applyFill="1" applyBorder="1"/>
    <xf numFmtId="0" fontId="21" fillId="4" borderId="0" xfId="0" applyFont="1" applyFill="1" applyBorder="1" applyAlignment="1">
      <alignment horizontal="center"/>
    </xf>
    <xf numFmtId="2" fontId="22" fillId="5" borderId="0" xfId="0" quotePrefix="1" applyNumberFormat="1" applyFont="1" applyFill="1" applyBorder="1" applyAlignment="1">
      <alignment horizontal="left"/>
    </xf>
    <xf numFmtId="2" fontId="22" fillId="5" borderId="0" xfId="0" applyNumberFormat="1" applyFont="1" applyFill="1" applyBorder="1" applyAlignment="1">
      <alignment horizontal="left"/>
    </xf>
    <xf numFmtId="2" fontId="23" fillId="6" borderId="0" xfId="0" applyNumberFormat="1" applyFont="1" applyFill="1" applyBorder="1" applyAlignment="1">
      <alignment horizontal="left"/>
    </xf>
    <xf numFmtId="2" fontId="23" fillId="6" borderId="0" xfId="0" quotePrefix="1" applyNumberFormat="1" applyFont="1" applyFill="1" applyBorder="1" applyAlignment="1">
      <alignment horizontal="left"/>
    </xf>
    <xf numFmtId="2" fontId="24" fillId="3" borderId="0" xfId="0" applyNumberFormat="1" applyFont="1" applyFill="1" applyBorder="1" applyAlignment="1">
      <alignment horizontal="left"/>
    </xf>
    <xf numFmtId="2" fontId="24" fillId="7" borderId="0" xfId="0" applyNumberFormat="1" applyFont="1" applyFill="1" applyBorder="1" applyAlignment="1">
      <alignment horizontal="left"/>
    </xf>
    <xf numFmtId="2" fontId="24" fillId="8" borderId="0" xfId="0" applyNumberFormat="1" applyFont="1" applyFill="1" applyBorder="1" applyAlignment="1">
      <alignment horizontal="left"/>
    </xf>
    <xf numFmtId="2" fontId="24" fillId="9" borderId="0" xfId="0" applyNumberFormat="1" applyFont="1" applyFill="1" applyBorder="1" applyAlignment="1">
      <alignment horizontal="left"/>
    </xf>
    <xf numFmtId="2" fontId="24" fillId="7" borderId="0" xfId="0" quotePrefix="1" applyNumberFormat="1" applyFont="1" applyFill="1" applyBorder="1" applyAlignment="1">
      <alignment horizontal="left"/>
    </xf>
    <xf numFmtId="2" fontId="24" fillId="10" borderId="0" xfId="0" applyNumberFormat="1" applyFont="1" applyFill="1" applyBorder="1" applyAlignment="1">
      <alignment horizontal="left"/>
    </xf>
    <xf numFmtId="2" fontId="24" fillId="11" borderId="0" xfId="0" applyNumberFormat="1" applyFont="1" applyFill="1" applyBorder="1" applyAlignment="1">
      <alignment horizontal="left"/>
    </xf>
    <xf numFmtId="2" fontId="23" fillId="12" borderId="1" xfId="0" applyNumberFormat="1" applyFont="1" applyFill="1" applyBorder="1" applyAlignment="1">
      <alignment horizontal="left"/>
    </xf>
    <xf numFmtId="2" fontId="22" fillId="5" borderId="0" xfId="0" applyNumberFormat="1" applyFont="1" applyFill="1" applyAlignment="1">
      <alignment horizontal="left"/>
    </xf>
    <xf numFmtId="2" fontId="23" fillId="6" borderId="0" xfId="0" applyNumberFormat="1" applyFont="1" applyFill="1" applyAlignment="1">
      <alignment horizontal="left"/>
    </xf>
    <xf numFmtId="2" fontId="24" fillId="3" borderId="0" xfId="0" applyNumberFormat="1" applyFont="1" applyFill="1" applyAlignment="1">
      <alignment horizontal="left"/>
    </xf>
    <xf numFmtId="2" fontId="24" fillId="7" borderId="0" xfId="0" applyNumberFormat="1" applyFont="1" applyFill="1" applyAlignment="1">
      <alignment horizontal="left"/>
    </xf>
    <xf numFmtId="2" fontId="24" fillId="8" borderId="0" xfId="0" applyNumberFormat="1" applyFont="1" applyFill="1" applyAlignment="1">
      <alignment horizontal="left"/>
    </xf>
    <xf numFmtId="2" fontId="24" fillId="9" borderId="0" xfId="0" quotePrefix="1" applyNumberFormat="1" applyFont="1" applyFill="1" applyAlignment="1">
      <alignment horizontal="left"/>
    </xf>
    <xf numFmtId="2" fontId="24" fillId="9" borderId="0" xfId="0" applyNumberFormat="1" applyFont="1" applyFill="1" applyAlignment="1">
      <alignment horizontal="left"/>
    </xf>
    <xf numFmtId="2" fontId="24" fillId="10" borderId="0" xfId="0" applyNumberFormat="1" applyFont="1" applyFill="1" applyAlignment="1">
      <alignment horizontal="left"/>
    </xf>
    <xf numFmtId="2" fontId="24" fillId="11" borderId="0" xfId="0" applyNumberFormat="1" applyFont="1" applyFill="1" applyAlignment="1">
      <alignment horizontal="left"/>
    </xf>
    <xf numFmtId="2" fontId="24" fillId="12" borderId="1" xfId="0" applyNumberFormat="1" applyFont="1" applyFill="1" applyBorder="1" applyAlignment="1">
      <alignment horizontal="left"/>
    </xf>
    <xf numFmtId="0" fontId="25" fillId="4" borderId="0" xfId="0" applyFont="1" applyFill="1" applyAlignment="1">
      <alignment horizontal="center"/>
    </xf>
    <xf numFmtId="2" fontId="26" fillId="5" borderId="0" xfId="0" applyNumberFormat="1" applyFont="1" applyFill="1" applyAlignment="1">
      <alignment horizontal="left"/>
    </xf>
    <xf numFmtId="2" fontId="27" fillId="6" borderId="0" xfId="0" applyNumberFormat="1" applyFont="1" applyFill="1" applyAlignment="1">
      <alignment horizontal="left"/>
    </xf>
    <xf numFmtId="2" fontId="28" fillId="3" borderId="0" xfId="0" applyNumberFormat="1" applyFont="1" applyFill="1" applyAlignment="1">
      <alignment horizontal="left"/>
    </xf>
    <xf numFmtId="2" fontId="28" fillId="7" borderId="0" xfId="0" applyNumberFormat="1" applyFont="1" applyFill="1" applyAlignment="1">
      <alignment horizontal="left"/>
    </xf>
    <xf numFmtId="2" fontId="28" fillId="8" borderId="0" xfId="0" applyNumberFormat="1" applyFont="1" applyFill="1" applyAlignment="1">
      <alignment horizontal="left"/>
    </xf>
    <xf numFmtId="2" fontId="28" fillId="9" borderId="0" xfId="0" applyNumberFormat="1" applyFont="1" applyFill="1" applyAlignment="1">
      <alignment horizontal="left"/>
    </xf>
    <xf numFmtId="2" fontId="28" fillId="10" borderId="0" xfId="0" applyNumberFormat="1" applyFont="1" applyFill="1" applyAlignment="1">
      <alignment horizontal="left"/>
    </xf>
    <xf numFmtId="2" fontId="28" fillId="11" borderId="0" xfId="0" applyNumberFormat="1" applyFont="1" applyFill="1" applyAlignment="1">
      <alignment horizontal="left"/>
    </xf>
    <xf numFmtId="2" fontId="28" fillId="12" borderId="1" xfId="0" applyNumberFormat="1" applyFont="1" applyFill="1" applyBorder="1" applyAlignment="1">
      <alignment horizontal="left"/>
    </xf>
    <xf numFmtId="1" fontId="25" fillId="13" borderId="0" xfId="0" applyNumberFormat="1" applyFont="1" applyFill="1" applyAlignment="1">
      <alignment horizontal="center"/>
    </xf>
    <xf numFmtId="165" fontId="26" fillId="13" borderId="0" xfId="0" applyNumberFormat="1" applyFont="1" applyFill="1" applyAlignment="1">
      <alignment horizontal="left"/>
    </xf>
    <xf numFmtId="165" fontId="28" fillId="13" borderId="0" xfId="0" applyNumberFormat="1" applyFont="1" applyFill="1" applyAlignment="1">
      <alignment horizontal="left"/>
    </xf>
    <xf numFmtId="165" fontId="28" fillId="13" borderId="1" xfId="0" applyNumberFormat="1" applyFont="1" applyFill="1" applyBorder="1" applyAlignment="1">
      <alignment horizontal="left"/>
    </xf>
    <xf numFmtId="0" fontId="20" fillId="14" borderId="0" xfId="0" applyFont="1" applyFill="1"/>
    <xf numFmtId="165" fontId="20" fillId="15" borderId="0" xfId="0" applyNumberFormat="1" applyFont="1" applyFill="1"/>
    <xf numFmtId="165" fontId="0" fillId="0" borderId="0" xfId="0" applyNumberFormat="1"/>
    <xf numFmtId="165" fontId="20" fillId="13" borderId="0" xfId="0" applyNumberFormat="1" applyFont="1" applyFill="1"/>
    <xf numFmtId="165" fontId="20" fillId="15" borderId="1" xfId="0" applyNumberFormat="1" applyFont="1" applyFill="1" applyBorder="1"/>
    <xf numFmtId="166" fontId="0" fillId="0" borderId="0" xfId="0" applyNumberFormat="1"/>
    <xf numFmtId="0" fontId="25" fillId="14" borderId="0" xfId="0" applyFont="1" applyFill="1" applyAlignment="1">
      <alignment horizontal="center" vertical="center"/>
    </xf>
    <xf numFmtId="165" fontId="24" fillId="15" borderId="0" xfId="0" applyNumberFormat="1" applyFont="1" applyFill="1"/>
    <xf numFmtId="165" fontId="24" fillId="13" borderId="0" xfId="0" applyNumberFormat="1" applyFont="1" applyFill="1"/>
    <xf numFmtId="165" fontId="24" fillId="15" borderId="1" xfId="0" applyNumberFormat="1" applyFont="1" applyFill="1" applyBorder="1"/>
    <xf numFmtId="165" fontId="0" fillId="15" borderId="0" xfId="0" applyNumberFormat="1" applyFill="1"/>
    <xf numFmtId="165" fontId="1" fillId="15" borderId="0" xfId="0" applyNumberFormat="1" applyFont="1" applyFill="1"/>
    <xf numFmtId="165" fontId="1" fillId="13" borderId="0" xfId="0" applyNumberFormat="1" applyFont="1" applyFill="1"/>
    <xf numFmtId="165" fontId="1" fillId="15" borderId="1" xfId="0" applyNumberFormat="1" applyFont="1" applyFill="1" applyBorder="1"/>
    <xf numFmtId="0" fontId="25" fillId="14" borderId="0" xfId="0" applyFont="1" applyFill="1"/>
    <xf numFmtId="0" fontId="24" fillId="14" borderId="0" xfId="0" applyFont="1" applyFill="1"/>
    <xf numFmtId="165" fontId="29" fillId="15" borderId="0" xfId="0" applyNumberFormat="1" applyFont="1" applyFill="1"/>
    <xf numFmtId="165" fontId="29" fillId="13" borderId="0" xfId="0" applyNumberFormat="1" applyFont="1" applyFill="1"/>
    <xf numFmtId="165" fontId="29" fillId="15" borderId="1" xfId="0" applyNumberFormat="1" applyFont="1" applyFill="1" applyBorder="1"/>
    <xf numFmtId="0" fontId="30" fillId="0" borderId="0" xfId="0" applyFont="1"/>
    <xf numFmtId="165" fontId="25" fillId="15" borderId="0" xfId="0" applyNumberFormat="1" applyFont="1" applyFill="1"/>
    <xf numFmtId="165" fontId="20" fillId="15" borderId="0" xfId="0" quotePrefix="1" applyNumberFormat="1" applyFont="1" applyFill="1" applyAlignment="1">
      <alignment horizontal="right"/>
    </xf>
    <xf numFmtId="0" fontId="0" fillId="14" borderId="0" xfId="0" applyFill="1"/>
    <xf numFmtId="0" fontId="0" fillId="0" borderId="1" xfId="0" applyBorder="1"/>
    <xf numFmtId="0" fontId="31" fillId="16" borderId="0" xfId="0" applyFont="1" applyFill="1" applyAlignment="1">
      <alignment horizontal="centerContinuous"/>
    </xf>
    <xf numFmtId="0" fontId="20" fillId="16" borderId="0" xfId="0" applyFont="1" applyFill="1" applyAlignment="1">
      <alignment horizontal="centerContinuous"/>
    </xf>
    <xf numFmtId="0" fontId="20" fillId="0" borderId="0" xfId="0" applyFont="1"/>
    <xf numFmtId="0" fontId="23" fillId="4" borderId="0" xfId="0" applyFont="1" applyFill="1" applyAlignment="1">
      <alignment horizontal="center"/>
    </xf>
    <xf numFmtId="0" fontId="22" fillId="17" borderId="0" xfId="0" quotePrefix="1" applyFont="1" applyFill="1" applyAlignment="1">
      <alignment horizontal="right"/>
    </xf>
    <xf numFmtId="0" fontId="23" fillId="18" borderId="0" xfId="0" quotePrefix="1" applyFont="1" applyFill="1" applyAlignment="1">
      <alignment horizontal="right"/>
    </xf>
    <xf numFmtId="0" fontId="25" fillId="7" borderId="0" xfId="0" quotePrefix="1" applyFont="1" applyFill="1" applyAlignment="1">
      <alignment horizontal="right"/>
    </xf>
    <xf numFmtId="0" fontId="25" fillId="9" borderId="0" xfId="0" quotePrefix="1" applyFont="1" applyFill="1" applyAlignment="1">
      <alignment horizontal="right"/>
    </xf>
    <xf numFmtId="0" fontId="25" fillId="10" borderId="0" xfId="0" quotePrefix="1" applyFont="1" applyFill="1" applyAlignment="1">
      <alignment horizontal="right"/>
    </xf>
    <xf numFmtId="0" fontId="23" fillId="19" borderId="0" xfId="0" quotePrefix="1" applyFont="1" applyFill="1" applyAlignment="1">
      <alignment horizontal="right"/>
    </xf>
    <xf numFmtId="0" fontId="23" fillId="20" borderId="0" xfId="0" quotePrefix="1" applyFont="1" applyFill="1" applyAlignment="1">
      <alignment horizontal="right"/>
    </xf>
    <xf numFmtId="0" fontId="23" fillId="21" borderId="0" xfId="0" quotePrefix="1" applyFont="1" applyFill="1" applyAlignment="1">
      <alignment horizontal="right"/>
    </xf>
    <xf numFmtId="166" fontId="22" fillId="17" borderId="0" xfId="0" applyNumberFormat="1" applyFont="1" applyFill="1"/>
    <xf numFmtId="166" fontId="24" fillId="18" borderId="0" xfId="0" applyNumberFormat="1" applyFont="1" applyFill="1"/>
    <xf numFmtId="166" fontId="25" fillId="7" borderId="0" xfId="0" quotePrefix="1" applyNumberFormat="1" applyFont="1" applyFill="1" applyAlignment="1">
      <alignment horizontal="right"/>
    </xf>
    <xf numFmtId="166" fontId="25" fillId="9" borderId="0" xfId="0" applyNumberFormat="1" applyFont="1" applyFill="1"/>
    <xf numFmtId="166" fontId="25" fillId="10" borderId="0" xfId="0" applyNumberFormat="1" applyFont="1" applyFill="1"/>
    <xf numFmtId="166" fontId="25" fillId="10" borderId="0" xfId="0" quotePrefix="1" applyNumberFormat="1" applyFont="1" applyFill="1" applyAlignment="1">
      <alignment horizontal="right"/>
    </xf>
    <xf numFmtId="166" fontId="23" fillId="19" borderId="0" xfId="0" quotePrefix="1" applyNumberFormat="1" applyFont="1" applyFill="1" applyAlignment="1">
      <alignment horizontal="right"/>
    </xf>
    <xf numFmtId="166" fontId="25" fillId="20" borderId="0" xfId="0" applyNumberFormat="1" applyFont="1" applyFill="1"/>
    <xf numFmtId="166" fontId="23" fillId="21" borderId="0" xfId="0" applyNumberFormat="1" applyFont="1" applyFill="1"/>
    <xf numFmtId="166" fontId="20" fillId="0" borderId="0" xfId="0" applyNumberFormat="1" applyFont="1"/>
    <xf numFmtId="165" fontId="20" fillId="0" borderId="0" xfId="0" applyNumberFormat="1" applyFont="1"/>
    <xf numFmtId="165" fontId="25" fillId="0" borderId="0" xfId="0" applyNumberFormat="1" applyFont="1"/>
    <xf numFmtId="0" fontId="15" fillId="0" borderId="0" xfId="0" applyFont="1"/>
    <xf numFmtId="167" fontId="25" fillId="15" borderId="0" xfId="0" applyNumberFormat="1" applyFont="1" applyFill="1"/>
    <xf numFmtId="0" fontId="20" fillId="14" borderId="0" xfId="0" quotePrefix="1" applyFont="1" applyFill="1" applyAlignment="1">
      <alignment horizontal="left"/>
    </xf>
    <xf numFmtId="165" fontId="20" fillId="15" borderId="0" xfId="0" quotePrefix="1" applyNumberFormat="1" applyFont="1" applyFill="1" applyAlignment="1">
      <alignment horizontal="left"/>
    </xf>
    <xf numFmtId="0" fontId="32" fillId="14" borderId="0" xfId="0" applyFont="1" applyFill="1"/>
    <xf numFmtId="165" fontId="33" fillId="15" borderId="0" xfId="0" applyNumberFormat="1" applyFont="1" applyFill="1"/>
    <xf numFmtId="165" fontId="33" fillId="15" borderId="0" xfId="0" quotePrefix="1" applyNumberFormat="1" applyFont="1" applyFill="1" applyAlignment="1">
      <alignment horizontal="right"/>
    </xf>
    <xf numFmtId="165" fontId="32" fillId="15" borderId="0" xfId="0" applyNumberFormat="1" applyFont="1" applyFill="1"/>
    <xf numFmtId="168" fontId="20" fillId="15" borderId="0" xfId="0" applyNumberFormat="1" applyFont="1" applyFill="1"/>
    <xf numFmtId="0" fontId="34" fillId="0" borderId="0" xfId="0" applyFont="1"/>
    <xf numFmtId="0" fontId="36" fillId="0" borderId="5" xfId="0" applyFont="1" applyBorder="1" applyAlignment="1">
      <alignment horizontal="center" vertical="top" wrapText="1"/>
    </xf>
    <xf numFmtId="0" fontId="36" fillId="0" borderId="6" xfId="0" applyFont="1" applyBorder="1" applyAlignment="1">
      <alignment horizontal="center" vertical="top" wrapText="1"/>
    </xf>
    <xf numFmtId="0" fontId="37" fillId="0" borderId="6" xfId="0" applyFont="1" applyBorder="1" applyAlignment="1">
      <alignment vertical="top" wrapText="1"/>
    </xf>
    <xf numFmtId="0" fontId="37" fillId="0" borderId="8" xfId="0" applyFont="1" applyBorder="1" applyAlignment="1">
      <alignment vertical="top" wrapText="1"/>
    </xf>
    <xf numFmtId="0" fontId="35" fillId="0" borderId="0" xfId="0" applyFont="1" applyAlignment="1">
      <alignment horizontal="left" vertical="top" wrapText="1"/>
    </xf>
    <xf numFmtId="0" fontId="37" fillId="0" borderId="5" xfId="0" applyFont="1" applyBorder="1" applyAlignment="1">
      <alignment vertical="top" wrapText="1"/>
    </xf>
    <xf numFmtId="165" fontId="24" fillId="15" borderId="0" xfId="0" applyNumberFormat="1" applyFont="1" applyFill="1" applyBorder="1"/>
    <xf numFmtId="0" fontId="15" fillId="0" borderId="0" xfId="0" applyFont="1" applyAlignment="1">
      <alignment wrapText="1"/>
    </xf>
    <xf numFmtId="0" fontId="9" fillId="0" borderId="0" xfId="0" applyFont="1" applyBorder="1" applyAlignment="1">
      <alignment horizontal="center"/>
    </xf>
    <xf numFmtId="4" fontId="11" fillId="0" borderId="0" xfId="0" applyNumberFormat="1" applyFont="1" applyFill="1" applyBorder="1" applyAlignment="1">
      <alignment horizontal="right"/>
    </xf>
    <xf numFmtId="0" fontId="37" fillId="0" borderId="9" xfId="0" applyFont="1" applyBorder="1" applyAlignment="1">
      <alignment vertical="top" wrapText="1"/>
    </xf>
    <xf numFmtId="0" fontId="37" fillId="0" borderId="7" xfId="0" applyFont="1" applyBorder="1" applyAlignment="1">
      <alignment vertical="top" wrapText="1"/>
    </xf>
    <xf numFmtId="0" fontId="37" fillId="0" borderId="5" xfId="0" applyFont="1" applyBorder="1" applyAlignment="1">
      <alignment vertical="top" wrapText="1"/>
    </xf>
    <xf numFmtId="0" fontId="35" fillId="0" borderId="0" xfId="0" applyFont="1" applyAlignment="1">
      <alignment horizontal="left" vertical="top" wrapText="1"/>
    </xf>
    <xf numFmtId="0" fontId="35" fillId="0" borderId="10" xfId="0" applyFont="1" applyBorder="1" applyAlignment="1">
      <alignment horizontal="left" vertical="top" wrapText="1"/>
    </xf>
    <xf numFmtId="0" fontId="36" fillId="0" borderId="2" xfId="0" applyFont="1" applyBorder="1" applyAlignment="1">
      <alignment horizontal="center" vertical="top" wrapText="1"/>
    </xf>
    <xf numFmtId="0" fontId="36" fillId="0" borderId="3" xfId="0" applyFont="1" applyBorder="1" applyAlignment="1">
      <alignment horizontal="center" vertical="top" wrapText="1"/>
    </xf>
    <xf numFmtId="0" fontId="36" fillId="0" borderId="4" xfId="0" applyFont="1" applyBorder="1" applyAlignment="1">
      <alignment horizontal="center" vertical="top" wrapText="1"/>
    </xf>
    <xf numFmtId="0" fontId="4" fillId="0" borderId="0" xfId="0" applyFont="1" applyAlignment="1">
      <alignment horizontal="center"/>
    </xf>
    <xf numFmtId="0" fontId="1" fillId="0" borderId="0" xfId="0" applyFont="1" applyAlignment="1">
      <alignment horizontal="center"/>
    </xf>
    <xf numFmtId="0" fontId="19" fillId="3" borderId="0" xfId="0" applyFont="1" applyFill="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A3" sqref="A3:C3"/>
    </sheetView>
  </sheetViews>
  <sheetFormatPr defaultColWidth="105.28515625" defaultRowHeight="12.75" x14ac:dyDescent="0.2"/>
  <cols>
    <col min="1" max="1" width="19.140625" customWidth="1"/>
    <col min="2" max="3" width="59.42578125" customWidth="1"/>
  </cols>
  <sheetData>
    <row r="1" spans="1:3" ht="18" x14ac:dyDescent="0.25">
      <c r="A1" s="23" t="s">
        <v>356</v>
      </c>
    </row>
    <row r="2" spans="1:3" ht="111.75" customHeight="1" x14ac:dyDescent="0.2">
      <c r="A2" s="135" t="s">
        <v>326</v>
      </c>
      <c r="B2" s="135"/>
      <c r="C2" s="135"/>
    </row>
    <row r="3" spans="1:3" ht="83.25" customHeight="1" thickBot="1" x14ac:dyDescent="0.25">
      <c r="A3" s="136" t="s">
        <v>327</v>
      </c>
      <c r="B3" s="136"/>
      <c r="C3" s="136"/>
    </row>
    <row r="4" spans="1:3" ht="13.5" thickBot="1" x14ac:dyDescent="0.25">
      <c r="A4" s="137" t="s">
        <v>328</v>
      </c>
      <c r="B4" s="138"/>
      <c r="C4" s="139"/>
    </row>
    <row r="5" spans="1:3" ht="13.5" thickBot="1" x14ac:dyDescent="0.25">
      <c r="A5" s="122"/>
      <c r="B5" s="123" t="s">
        <v>329</v>
      </c>
      <c r="C5" s="123" t="s">
        <v>330</v>
      </c>
    </row>
    <row r="6" spans="1:3" ht="13.5" thickBot="1" x14ac:dyDescent="0.25">
      <c r="A6" s="127" t="s">
        <v>331</v>
      </c>
      <c r="B6" s="124" t="s">
        <v>332</v>
      </c>
      <c r="C6" s="124" t="s">
        <v>333</v>
      </c>
    </row>
    <row r="7" spans="1:3" ht="26.25" thickBot="1" x14ac:dyDescent="0.25">
      <c r="A7" s="127" t="s">
        <v>334</v>
      </c>
      <c r="B7" s="124" t="s">
        <v>335</v>
      </c>
      <c r="C7" s="124" t="s">
        <v>336</v>
      </c>
    </row>
    <row r="8" spans="1:3" ht="13.5" thickBot="1" x14ac:dyDescent="0.25">
      <c r="A8" s="127" t="s">
        <v>337</v>
      </c>
      <c r="B8" s="124" t="s">
        <v>338</v>
      </c>
      <c r="C8" s="124" t="s">
        <v>338</v>
      </c>
    </row>
    <row r="9" spans="1:3" ht="13.5" thickBot="1" x14ac:dyDescent="0.25">
      <c r="A9" s="127" t="s">
        <v>339</v>
      </c>
      <c r="B9" s="124" t="s">
        <v>340</v>
      </c>
      <c r="C9" s="124" t="s">
        <v>340</v>
      </c>
    </row>
    <row r="10" spans="1:3" x14ac:dyDescent="0.2">
      <c r="A10" s="132" t="s">
        <v>318</v>
      </c>
      <c r="B10" s="132" t="s">
        <v>341</v>
      </c>
      <c r="C10" s="125" t="s">
        <v>342</v>
      </c>
    </row>
    <row r="11" spans="1:3" x14ac:dyDescent="0.2">
      <c r="A11" s="133"/>
      <c r="B11" s="133"/>
      <c r="C11" s="125" t="s">
        <v>343</v>
      </c>
    </row>
    <row r="12" spans="1:3" x14ac:dyDescent="0.2">
      <c r="A12" s="133"/>
      <c r="B12" s="133"/>
      <c r="C12" s="125" t="s">
        <v>344</v>
      </c>
    </row>
    <row r="13" spans="1:3" x14ac:dyDescent="0.2">
      <c r="A13" s="133"/>
      <c r="B13" s="133"/>
      <c r="C13" s="125" t="s">
        <v>345</v>
      </c>
    </row>
    <row r="14" spans="1:3" ht="13.5" thickBot="1" x14ac:dyDescent="0.25">
      <c r="A14" s="134"/>
      <c r="B14" s="134"/>
      <c r="C14" s="124" t="s">
        <v>346</v>
      </c>
    </row>
    <row r="15" spans="1:3" ht="51.75" thickBot="1" x14ac:dyDescent="0.25">
      <c r="A15" s="127" t="s">
        <v>347</v>
      </c>
      <c r="B15" s="124" t="s">
        <v>348</v>
      </c>
      <c r="C15" s="124" t="s">
        <v>349</v>
      </c>
    </row>
    <row r="16" spans="1:3" x14ac:dyDescent="0.2">
      <c r="A16" s="132" t="s">
        <v>350</v>
      </c>
      <c r="B16" s="132" t="s">
        <v>338</v>
      </c>
      <c r="C16" s="125" t="s">
        <v>340</v>
      </c>
    </row>
    <row r="17" spans="1:3" ht="25.5" x14ac:dyDescent="0.2">
      <c r="A17" s="133"/>
      <c r="B17" s="133"/>
      <c r="C17" s="125" t="s">
        <v>351</v>
      </c>
    </row>
    <row r="18" spans="1:3" ht="13.5" thickBot="1" x14ac:dyDescent="0.25">
      <c r="A18" s="134"/>
      <c r="B18" s="134"/>
      <c r="C18" s="124"/>
    </row>
    <row r="19" spans="1:3" ht="13.5" thickBot="1" x14ac:dyDescent="0.25">
      <c r="A19" s="127" t="s">
        <v>352</v>
      </c>
      <c r="B19" s="124" t="s">
        <v>338</v>
      </c>
      <c r="C19" s="124" t="s">
        <v>338</v>
      </c>
    </row>
    <row r="20" spans="1:3" ht="15" x14ac:dyDescent="0.25">
      <c r="A20" s="121"/>
    </row>
  </sheetData>
  <mergeCells count="7">
    <mergeCell ref="A16:A18"/>
    <mergeCell ref="B16:B18"/>
    <mergeCell ref="A2:C2"/>
    <mergeCell ref="A3:C3"/>
    <mergeCell ref="A4:C4"/>
    <mergeCell ref="A10:A14"/>
    <mergeCell ref="B10: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25"/>
  <sheetViews>
    <sheetView zoomScaleNormal="100" workbookViewId="0">
      <pane xSplit="1" ySplit="3" topLeftCell="R40" activePane="bottomRight" state="frozen"/>
      <selection pane="topRight" activeCell="B1" sqref="B1"/>
      <selection pane="bottomLeft" activeCell="A4" sqref="A4"/>
      <selection pane="bottomRight" activeCell="V53" sqref="V53"/>
    </sheetView>
  </sheetViews>
  <sheetFormatPr defaultRowHeight="12.75" x14ac:dyDescent="0.2"/>
  <cols>
    <col min="1" max="1" width="35.140625" bestFit="1" customWidth="1"/>
    <col min="2" max="2" width="19.140625" customWidth="1"/>
    <col min="3" max="3" width="18.140625" customWidth="1"/>
    <col min="4" max="4" width="18.5703125" customWidth="1"/>
    <col min="5" max="5" width="18.28515625" customWidth="1"/>
    <col min="6" max="6" width="17.5703125" customWidth="1"/>
    <col min="7" max="7" width="14.28515625" customWidth="1"/>
    <col min="8" max="8" width="13.140625" customWidth="1"/>
    <col min="9" max="9" width="11.5703125" customWidth="1"/>
    <col min="10" max="10" width="12.7109375" customWidth="1"/>
    <col min="11" max="11" width="13.140625" bestFit="1" customWidth="1"/>
    <col min="12" max="12" width="12.5703125" customWidth="1"/>
    <col min="13" max="13" width="10.7109375" customWidth="1"/>
    <col min="14" max="16" width="11.28515625" bestFit="1" customWidth="1"/>
    <col min="17" max="17" width="9.28515625" bestFit="1" customWidth="1"/>
    <col min="18" max="19" width="11.28515625" bestFit="1" customWidth="1"/>
    <col min="20" max="20" width="9.85546875" bestFit="1" customWidth="1"/>
    <col min="21" max="21" width="10.7109375" bestFit="1" customWidth="1"/>
    <col min="22" max="22" width="7.42578125" bestFit="1" customWidth="1"/>
    <col min="23" max="23" width="11.28515625" bestFit="1" customWidth="1"/>
    <col min="24" max="25" width="14.28515625" bestFit="1" customWidth="1"/>
    <col min="26" max="26" width="13.140625" bestFit="1" customWidth="1"/>
    <col min="27" max="27" width="10.140625" bestFit="1" customWidth="1"/>
    <col min="28" max="28" width="8.5703125" bestFit="1" customWidth="1"/>
    <col min="29" max="29" width="13.140625" bestFit="1" customWidth="1"/>
    <col min="30" max="30" width="9.5703125" bestFit="1" customWidth="1"/>
    <col min="31" max="31" width="8.7109375" bestFit="1" customWidth="1"/>
    <col min="32" max="32" width="11.28515625" bestFit="1" customWidth="1"/>
    <col min="33" max="33" width="14.28515625" bestFit="1" customWidth="1"/>
    <col min="34" max="34" width="10.140625" bestFit="1" customWidth="1"/>
    <col min="35" max="35" width="8.28515625" bestFit="1" customWidth="1"/>
    <col min="36" max="36" width="13.140625" bestFit="1" customWidth="1"/>
    <col min="37" max="37" width="11.28515625" bestFit="1" customWidth="1"/>
    <col min="38" max="38" width="14.28515625" bestFit="1" customWidth="1"/>
    <col min="39" max="39" width="12.42578125" bestFit="1" customWidth="1"/>
    <col min="40" max="40" width="9.42578125" bestFit="1" customWidth="1"/>
    <col min="41" max="41" width="11.28515625" bestFit="1" customWidth="1"/>
    <col min="42" max="42" width="13.140625" bestFit="1" customWidth="1"/>
    <col min="43" max="43" width="11.28515625" bestFit="1" customWidth="1"/>
    <col min="44" max="44" width="9.85546875" bestFit="1" customWidth="1"/>
    <col min="45" max="45" width="9.5703125" bestFit="1" customWidth="1"/>
    <col min="46" max="46" width="13.140625" bestFit="1" customWidth="1"/>
    <col min="47" max="48" width="10.140625" bestFit="1" customWidth="1"/>
    <col min="49" max="49" width="9" bestFit="1" customWidth="1"/>
    <col min="50" max="50" width="10.7109375" bestFit="1" customWidth="1"/>
    <col min="51" max="51" width="11.28515625" bestFit="1" customWidth="1"/>
    <col min="52" max="52" width="9.85546875" customWidth="1"/>
    <col min="53" max="53" width="8.85546875" customWidth="1"/>
    <col min="54" max="54" width="10.42578125" customWidth="1"/>
    <col min="55" max="55" width="10" customWidth="1"/>
    <col min="56" max="56" width="8.28515625" bestFit="1" customWidth="1"/>
    <col min="57" max="57" width="16.85546875" customWidth="1"/>
    <col min="58" max="58" width="12.7109375" customWidth="1"/>
  </cols>
  <sheetData>
    <row r="1" spans="1:63" x14ac:dyDescent="0.2">
      <c r="A1" s="8" t="s">
        <v>357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1"/>
    </row>
    <row r="2" spans="1:63" s="4" customFormat="1" x14ac:dyDescent="0.2">
      <c r="A2" s="9" t="s">
        <v>114</v>
      </c>
      <c r="B2" s="10" t="s">
        <v>115</v>
      </c>
      <c r="C2" s="10" t="s">
        <v>115</v>
      </c>
      <c r="D2" s="10" t="s">
        <v>115</v>
      </c>
      <c r="E2" s="10" t="s">
        <v>115</v>
      </c>
      <c r="F2" s="10" t="s">
        <v>115</v>
      </c>
      <c r="G2" s="10" t="s">
        <v>115</v>
      </c>
      <c r="H2" s="10" t="s">
        <v>115</v>
      </c>
      <c r="I2" s="10" t="s">
        <v>115</v>
      </c>
      <c r="J2" s="10" t="s">
        <v>115</v>
      </c>
      <c r="K2" s="10" t="s">
        <v>115</v>
      </c>
      <c r="L2" s="10" t="s">
        <v>115</v>
      </c>
      <c r="M2" s="10" t="s">
        <v>115</v>
      </c>
      <c r="N2" s="10" t="s">
        <v>116</v>
      </c>
      <c r="O2" s="10" t="s">
        <v>116</v>
      </c>
      <c r="P2" s="10" t="s">
        <v>116</v>
      </c>
      <c r="Q2" s="10" t="s">
        <v>116</v>
      </c>
      <c r="R2" s="10" t="s">
        <v>116</v>
      </c>
      <c r="S2" s="10" t="s">
        <v>116</v>
      </c>
      <c r="T2" s="10" t="s">
        <v>116</v>
      </c>
      <c r="U2" s="10" t="s">
        <v>116</v>
      </c>
      <c r="V2" s="10" t="s">
        <v>116</v>
      </c>
      <c r="W2" s="10" t="s">
        <v>116</v>
      </c>
      <c r="X2" s="10" t="s">
        <v>115</v>
      </c>
      <c r="Y2" s="10" t="s">
        <v>115</v>
      </c>
      <c r="Z2" s="11" t="s">
        <v>115</v>
      </c>
      <c r="AA2" s="10" t="s">
        <v>115</v>
      </c>
      <c r="AB2" s="10" t="s">
        <v>115</v>
      </c>
      <c r="AC2" s="10" t="s">
        <v>115</v>
      </c>
      <c r="AD2" s="10" t="s">
        <v>116</v>
      </c>
      <c r="AE2" s="10" t="s">
        <v>117</v>
      </c>
      <c r="AF2" s="10" t="s">
        <v>117</v>
      </c>
      <c r="AG2" s="10" t="s">
        <v>117</v>
      </c>
      <c r="AH2" s="10" t="s">
        <v>117</v>
      </c>
      <c r="AI2" s="10" t="s">
        <v>117</v>
      </c>
      <c r="AJ2" s="10" t="s">
        <v>117</v>
      </c>
      <c r="AK2" s="10" t="s">
        <v>117</v>
      </c>
      <c r="AL2" s="10" t="s">
        <v>117</v>
      </c>
      <c r="AM2" s="10" t="s">
        <v>117</v>
      </c>
      <c r="AN2" s="10" t="s">
        <v>117</v>
      </c>
      <c r="AO2" s="10" t="s">
        <v>117</v>
      </c>
      <c r="AP2" s="10" t="s">
        <v>115</v>
      </c>
      <c r="AQ2" s="10" t="s">
        <v>115</v>
      </c>
      <c r="AR2" s="10" t="s">
        <v>115</v>
      </c>
      <c r="AS2" s="10" t="s">
        <v>115</v>
      </c>
      <c r="AT2" s="10" t="s">
        <v>115</v>
      </c>
      <c r="AU2" s="10" t="s">
        <v>115</v>
      </c>
      <c r="AV2" s="10" t="s">
        <v>164</v>
      </c>
      <c r="AW2" s="10" t="s">
        <v>164</v>
      </c>
      <c r="AX2" s="10" t="s">
        <v>164</v>
      </c>
      <c r="AY2" s="10" t="s">
        <v>164</v>
      </c>
      <c r="AZ2" s="10" t="s">
        <v>164</v>
      </c>
      <c r="BA2" s="10" t="s">
        <v>164</v>
      </c>
      <c r="BB2" s="10" t="s">
        <v>116</v>
      </c>
      <c r="BC2" s="10" t="s">
        <v>116</v>
      </c>
      <c r="BD2" s="10" t="s">
        <v>116</v>
      </c>
      <c r="BE2" s="10" t="s">
        <v>118</v>
      </c>
      <c r="BF2" s="10" t="s">
        <v>116</v>
      </c>
      <c r="BG2" s="3"/>
    </row>
    <row r="3" spans="1:63" s="4" customFormat="1" x14ac:dyDescent="0.2">
      <c r="A3" s="10" t="s">
        <v>113</v>
      </c>
      <c r="B3" s="10" t="s">
        <v>0</v>
      </c>
      <c r="C3" s="10" t="s">
        <v>1</v>
      </c>
      <c r="D3" s="10" t="s">
        <v>2</v>
      </c>
      <c r="E3" s="10" t="s">
        <v>358</v>
      </c>
      <c r="F3" s="10" t="s">
        <v>3</v>
      </c>
      <c r="G3" s="10" t="s">
        <v>4</v>
      </c>
      <c r="H3" s="10" t="s">
        <v>5</v>
      </c>
      <c r="I3" s="10" t="s">
        <v>6</v>
      </c>
      <c r="J3" s="10" t="s">
        <v>7</v>
      </c>
      <c r="K3" s="10" t="s">
        <v>8</v>
      </c>
      <c r="L3" s="10" t="s">
        <v>9</v>
      </c>
      <c r="M3" s="10" t="s">
        <v>10</v>
      </c>
      <c r="N3" s="10" t="s">
        <v>11</v>
      </c>
      <c r="O3" s="10" t="s">
        <v>12</v>
      </c>
      <c r="P3" s="10" t="s">
        <v>13</v>
      </c>
      <c r="Q3" s="10" t="s">
        <v>14</v>
      </c>
      <c r="R3" s="10" t="s">
        <v>15</v>
      </c>
      <c r="S3" s="10" t="s">
        <v>16</v>
      </c>
      <c r="T3" s="10" t="s">
        <v>17</v>
      </c>
      <c r="U3" s="10" t="s">
        <v>18</v>
      </c>
      <c r="V3" s="10" t="s">
        <v>19</v>
      </c>
      <c r="W3" s="10" t="s">
        <v>20</v>
      </c>
      <c r="X3" s="10" t="s">
        <v>21</v>
      </c>
      <c r="Y3" s="10" t="s">
        <v>22</v>
      </c>
      <c r="Z3" s="11" t="s">
        <v>23</v>
      </c>
      <c r="AA3" s="10" t="s">
        <v>24</v>
      </c>
      <c r="AB3" s="10" t="s">
        <v>25</v>
      </c>
      <c r="AC3" s="10" t="s">
        <v>26</v>
      </c>
      <c r="AD3" s="10" t="s">
        <v>27</v>
      </c>
      <c r="AE3" s="10" t="s">
        <v>28</v>
      </c>
      <c r="AF3" s="10" t="s">
        <v>29</v>
      </c>
      <c r="AG3" s="10" t="s">
        <v>30</v>
      </c>
      <c r="AH3" s="10" t="s">
        <v>31</v>
      </c>
      <c r="AI3" s="10" t="s">
        <v>32</v>
      </c>
      <c r="AJ3" s="10" t="s">
        <v>33</v>
      </c>
      <c r="AK3" s="10" t="s">
        <v>34</v>
      </c>
      <c r="AL3" s="10" t="s">
        <v>35</v>
      </c>
      <c r="AM3" s="10" t="s">
        <v>36</v>
      </c>
      <c r="AN3" s="10" t="s">
        <v>37</v>
      </c>
      <c r="AO3" s="10" t="s">
        <v>38</v>
      </c>
      <c r="AP3" s="10" t="s">
        <v>39</v>
      </c>
      <c r="AQ3" s="10" t="s">
        <v>40</v>
      </c>
      <c r="AR3" s="10" t="s">
        <v>41</v>
      </c>
      <c r="AS3" s="10" t="s">
        <v>42</v>
      </c>
      <c r="AT3" s="10" t="s">
        <v>43</v>
      </c>
      <c r="AU3" s="10" t="s">
        <v>44</v>
      </c>
      <c r="AV3" s="10" t="s">
        <v>45</v>
      </c>
      <c r="AW3" s="10" t="s">
        <v>46</v>
      </c>
      <c r="AX3" s="10" t="s">
        <v>47</v>
      </c>
      <c r="AY3" s="10" t="s">
        <v>48</v>
      </c>
      <c r="AZ3" s="10" t="s">
        <v>49</v>
      </c>
      <c r="BA3" s="10" t="s">
        <v>50</v>
      </c>
      <c r="BB3" s="10" t="s">
        <v>51</v>
      </c>
      <c r="BC3" s="10" t="s">
        <v>52</v>
      </c>
      <c r="BD3" s="10" t="s">
        <v>53</v>
      </c>
      <c r="BE3" s="10" t="s">
        <v>54</v>
      </c>
      <c r="BF3" s="10" t="s">
        <v>55</v>
      </c>
      <c r="BG3" s="3"/>
      <c r="BH3" s="140"/>
      <c r="BI3" s="140"/>
      <c r="BJ3" s="140"/>
      <c r="BK3" s="140"/>
    </row>
    <row r="4" spans="1:63" ht="13.5" x14ac:dyDescent="0.25">
      <c r="A4" s="22" t="s">
        <v>158</v>
      </c>
      <c r="B4" s="12">
        <f>D4+F4+G4+E4</f>
        <v>254521942</v>
      </c>
      <c r="C4" s="12">
        <f>H4+I4</f>
        <v>0</v>
      </c>
      <c r="D4" s="12">
        <v>2446693</v>
      </c>
      <c r="E4" s="12">
        <v>2073889</v>
      </c>
      <c r="F4" s="12">
        <v>250001360</v>
      </c>
      <c r="G4" s="12"/>
      <c r="H4" s="12"/>
      <c r="I4" s="12"/>
      <c r="J4" s="12"/>
      <c r="K4" s="12">
        <v>2443000</v>
      </c>
      <c r="L4" s="12"/>
      <c r="M4" s="12"/>
      <c r="N4" s="12"/>
      <c r="O4" s="12">
        <v>26237</v>
      </c>
      <c r="P4" s="12">
        <v>25894</v>
      </c>
      <c r="Q4" s="12"/>
      <c r="R4" s="12">
        <v>623521</v>
      </c>
      <c r="S4" s="12">
        <v>623521</v>
      </c>
      <c r="T4" s="12"/>
      <c r="U4" s="12"/>
      <c r="V4" s="12"/>
      <c r="W4" s="12">
        <v>58640.11328125</v>
      </c>
      <c r="X4" s="12">
        <f>SUM(Y4:AC4)</f>
        <v>1773204</v>
      </c>
      <c r="Y4" s="12">
        <v>298000</v>
      </c>
      <c r="Z4" s="12">
        <v>1475204</v>
      </c>
      <c r="AA4" s="12"/>
      <c r="AB4" s="12"/>
      <c r="AC4" s="12"/>
      <c r="AD4" s="12">
        <v>4398.73828125</v>
      </c>
      <c r="AE4" s="12"/>
      <c r="AF4" s="12">
        <v>612986.4375</v>
      </c>
      <c r="AG4" s="12">
        <v>9500559</v>
      </c>
      <c r="AH4" s="12">
        <v>2647.61083984375</v>
      </c>
      <c r="AI4" s="12"/>
      <c r="AJ4" s="12">
        <v>3195018.25</v>
      </c>
      <c r="AK4" s="12">
        <v>508105.09375</v>
      </c>
      <c r="AL4" s="12">
        <v>9627649</v>
      </c>
      <c r="AM4" s="12">
        <v>1311857.625</v>
      </c>
      <c r="AN4" s="12"/>
      <c r="AO4" s="12">
        <v>118501.9921875</v>
      </c>
      <c r="AP4" s="12">
        <f>AP44-AP6-(AP7)</f>
        <v>1659488.0234375</v>
      </c>
      <c r="AQ4" s="12">
        <v>362125.375</v>
      </c>
      <c r="AR4" s="12">
        <v>69143.6953125</v>
      </c>
      <c r="AS4" s="12"/>
      <c r="AT4" s="12">
        <v>299703.84375</v>
      </c>
      <c r="AU4" s="12"/>
      <c r="AV4" s="12"/>
      <c r="AW4" s="12"/>
      <c r="AX4" s="12"/>
      <c r="AY4" s="12">
        <v>768.88888950399996</v>
      </c>
      <c r="AZ4" s="12"/>
      <c r="BA4" s="12"/>
      <c r="BB4" s="12"/>
      <c r="BC4" s="12"/>
      <c r="BD4" s="12"/>
      <c r="BE4" s="12">
        <f>259348.8*1000</f>
        <v>259348800</v>
      </c>
      <c r="BF4" s="12"/>
    </row>
    <row r="5" spans="1:63" ht="13.5" x14ac:dyDescent="0.25">
      <c r="A5" s="22" t="s">
        <v>143</v>
      </c>
      <c r="B5" s="12">
        <f t="shared" ref="B5:B68" si="0">D5+F5+G5+E5</f>
        <v>0</v>
      </c>
      <c r="C5" s="12">
        <f t="shared" ref="C5:C68" si="1">H5+I5</f>
        <v>0</v>
      </c>
      <c r="D5" s="12"/>
      <c r="E5" s="12">
        <v>0</v>
      </c>
      <c r="F5" s="12"/>
      <c r="G5" s="12"/>
      <c r="H5" s="12"/>
      <c r="I5" s="12"/>
      <c r="J5" s="12"/>
      <c r="K5" s="12"/>
      <c r="L5" s="12"/>
      <c r="M5" s="12"/>
      <c r="N5" s="12">
        <v>21597.359375</v>
      </c>
      <c r="O5" s="12"/>
      <c r="P5" s="12"/>
      <c r="Q5" s="12"/>
      <c r="R5" s="12">
        <f t="shared" ref="R5:R9" si="2">SUM(S5:V5)</f>
        <v>0</v>
      </c>
      <c r="S5" s="12"/>
      <c r="T5" s="12"/>
      <c r="U5" s="12"/>
      <c r="V5" s="12"/>
      <c r="W5" s="12"/>
      <c r="X5" s="12">
        <f>SUM(Y5:AC5)</f>
        <v>4638737.5</v>
      </c>
      <c r="Y5" s="12"/>
      <c r="Z5" s="12"/>
      <c r="AA5" s="12"/>
      <c r="AB5" s="12"/>
      <c r="AC5" s="12">
        <v>4638737.5</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row>
    <row r="6" spans="1:63" ht="13.5" x14ac:dyDescent="0.25">
      <c r="A6" s="20" t="s">
        <v>123</v>
      </c>
      <c r="B6" s="12">
        <f t="shared" si="0"/>
        <v>219805</v>
      </c>
      <c r="C6" s="12">
        <f t="shared" si="1"/>
        <v>0</v>
      </c>
      <c r="D6" s="12"/>
      <c r="E6" s="12">
        <v>32377</v>
      </c>
      <c r="F6" s="12">
        <v>187428</v>
      </c>
      <c r="G6" s="12"/>
      <c r="H6" s="12"/>
      <c r="I6" s="12"/>
      <c r="J6" s="12"/>
      <c r="K6" s="12"/>
      <c r="L6" s="12"/>
      <c r="M6" s="12"/>
      <c r="N6" s="12"/>
      <c r="O6" s="12"/>
      <c r="P6" s="12"/>
      <c r="Q6" s="12"/>
      <c r="R6" s="12">
        <f t="shared" si="2"/>
        <v>0</v>
      </c>
      <c r="S6" s="12"/>
      <c r="T6" s="12"/>
      <c r="U6" s="12"/>
      <c r="V6" s="12"/>
      <c r="W6" s="12">
        <v>105604.7578125</v>
      </c>
      <c r="X6" s="12">
        <f>SUM(Y6:AC6)</f>
        <v>19254422</v>
      </c>
      <c r="Y6" s="12">
        <v>19254422</v>
      </c>
      <c r="Z6" s="12"/>
      <c r="AA6" s="12"/>
      <c r="AB6" s="12"/>
      <c r="AC6" s="12"/>
      <c r="AD6" s="12"/>
      <c r="AE6" s="12"/>
      <c r="AF6" s="12">
        <v>154.77000427246094</v>
      </c>
      <c r="AG6" s="12">
        <v>2123509.75</v>
      </c>
      <c r="AH6" s="12">
        <v>20782.1796875</v>
      </c>
      <c r="AI6" s="12"/>
      <c r="AJ6" s="12">
        <v>263490.59375</v>
      </c>
      <c r="AK6" s="12">
        <v>9.4700002670288086</v>
      </c>
      <c r="AL6" s="12">
        <v>2393404.75</v>
      </c>
      <c r="AM6" s="12">
        <v>66786.71875</v>
      </c>
      <c r="AN6" s="12"/>
      <c r="AO6" s="12">
        <v>365.58999633789063</v>
      </c>
      <c r="AP6" s="12">
        <v>156957.234375</v>
      </c>
      <c r="AQ6" s="12">
        <v>37.080001831054688</v>
      </c>
      <c r="AR6" s="12">
        <v>28434.400390625</v>
      </c>
      <c r="AS6" s="12"/>
      <c r="AT6" s="12">
        <v>2712000</v>
      </c>
      <c r="AU6" s="12"/>
      <c r="AV6" s="12"/>
      <c r="AW6" s="12"/>
      <c r="AX6" s="12"/>
      <c r="AY6" s="12"/>
      <c r="AZ6" s="12"/>
      <c r="BA6" s="12"/>
      <c r="BB6" s="12"/>
      <c r="BC6" s="12"/>
      <c r="BD6" s="12"/>
      <c r="BE6" s="12">
        <v>12193001</v>
      </c>
      <c r="BF6" s="12"/>
    </row>
    <row r="7" spans="1:63" ht="13.5" x14ac:dyDescent="0.25">
      <c r="A7" s="21" t="s">
        <v>124</v>
      </c>
      <c r="B7" s="12">
        <f t="shared" si="0"/>
        <v>-66395806</v>
      </c>
      <c r="C7" s="12">
        <f t="shared" si="1"/>
        <v>0</v>
      </c>
      <c r="D7" s="12"/>
      <c r="E7" s="12">
        <v>-833606</v>
      </c>
      <c r="F7" s="12">
        <v>-65562200</v>
      </c>
      <c r="G7" s="12"/>
      <c r="H7" s="12"/>
      <c r="I7" s="12"/>
      <c r="J7" s="12"/>
      <c r="K7" s="12"/>
      <c r="L7" s="12"/>
      <c r="M7" s="12"/>
      <c r="N7" s="12"/>
      <c r="O7" s="12"/>
      <c r="P7" s="12"/>
      <c r="Q7" s="12"/>
      <c r="R7" s="12">
        <f t="shared" si="2"/>
        <v>0</v>
      </c>
      <c r="S7" s="12"/>
      <c r="T7" s="12"/>
      <c r="U7" s="12"/>
      <c r="V7" s="12"/>
      <c r="W7" s="12">
        <v>-39.633552551269531</v>
      </c>
      <c r="X7" s="12">
        <f t="shared" ref="X7:X68" si="3">SUM(Y7:AC7)</f>
        <v>-1152.0799560546875</v>
      </c>
      <c r="Y7" s="12">
        <v>-1152.0799560546875</v>
      </c>
      <c r="Z7" s="12"/>
      <c r="AA7" s="12"/>
      <c r="AB7" s="12"/>
      <c r="AC7" s="12"/>
      <c r="AD7" s="12"/>
      <c r="AE7" s="12"/>
      <c r="AF7" s="12">
        <v>-13.340000152587891</v>
      </c>
      <c r="AG7" s="12">
        <v>-444460.46875</v>
      </c>
      <c r="AH7" s="12">
        <v>-3781.47998046875</v>
      </c>
      <c r="AI7" s="12"/>
      <c r="AJ7" s="12">
        <v>-65956.1015625</v>
      </c>
      <c r="AK7" s="12">
        <v>-5294.56005859375</v>
      </c>
      <c r="AL7" s="12">
        <v>-683994.125</v>
      </c>
      <c r="AM7" s="12">
        <v>-910270.625</v>
      </c>
      <c r="AN7" s="12"/>
      <c r="AO7" s="12">
        <v>-4653.60009765625</v>
      </c>
      <c r="AP7" s="12">
        <v>-126445.2578125</v>
      </c>
      <c r="AQ7" s="12">
        <v>-3580.64990234375</v>
      </c>
      <c r="AR7" s="12">
        <v>-91343.71875</v>
      </c>
      <c r="AS7" s="12"/>
      <c r="AT7" s="12">
        <v>-287000</v>
      </c>
      <c r="AU7" s="12"/>
      <c r="AV7" s="12"/>
      <c r="AW7" s="12"/>
      <c r="AX7" s="12"/>
      <c r="AY7" s="12"/>
      <c r="AZ7" s="12"/>
      <c r="BA7" s="12"/>
      <c r="BB7" s="12"/>
      <c r="BC7" s="12"/>
      <c r="BD7" s="12"/>
      <c r="BE7" s="12">
        <v>-14668001</v>
      </c>
      <c r="BF7" s="12"/>
    </row>
    <row r="8" spans="1:63" ht="13.5" x14ac:dyDescent="0.25">
      <c r="A8" s="8" t="s">
        <v>56</v>
      </c>
      <c r="B8" s="12">
        <f t="shared" si="0"/>
        <v>0</v>
      </c>
      <c r="C8" s="12">
        <f t="shared" si="1"/>
        <v>0</v>
      </c>
      <c r="D8" s="12"/>
      <c r="E8" s="12">
        <v>0</v>
      </c>
      <c r="F8" s="12"/>
      <c r="G8" s="12"/>
      <c r="H8" s="12"/>
      <c r="I8" s="12"/>
      <c r="J8" s="12"/>
      <c r="K8" s="12"/>
      <c r="L8" s="12"/>
      <c r="M8" s="12"/>
      <c r="N8" s="12"/>
      <c r="O8" s="12"/>
      <c r="P8" s="12"/>
      <c r="Q8" s="12"/>
      <c r="R8" s="12">
        <f t="shared" si="2"/>
        <v>0</v>
      </c>
      <c r="S8" s="12"/>
      <c r="T8" s="12"/>
      <c r="U8" s="12"/>
      <c r="V8" s="12"/>
      <c r="W8" s="12"/>
      <c r="X8" s="12">
        <f t="shared" si="3"/>
        <v>0</v>
      </c>
      <c r="Y8" s="12"/>
      <c r="Z8" s="12"/>
      <c r="AA8" s="12"/>
      <c r="AB8" s="12"/>
      <c r="AC8" s="12"/>
      <c r="AD8" s="12"/>
      <c r="AE8" s="12"/>
      <c r="AF8" s="12"/>
      <c r="AG8" s="12"/>
      <c r="AH8" s="12"/>
      <c r="AI8" s="12"/>
      <c r="AJ8" s="12">
        <v>-1084818.875</v>
      </c>
      <c r="AK8" s="12"/>
      <c r="AL8" s="12">
        <v>-1599051.875</v>
      </c>
      <c r="AM8" s="12"/>
      <c r="AN8" s="12"/>
      <c r="AO8" s="12"/>
      <c r="AP8" s="12"/>
      <c r="AQ8" s="12"/>
      <c r="AR8" s="12"/>
      <c r="AS8" s="12"/>
      <c r="AT8" s="12"/>
      <c r="AU8" s="12"/>
      <c r="AV8" s="12"/>
      <c r="AW8" s="12"/>
      <c r="AX8" s="12"/>
      <c r="AY8" s="12"/>
      <c r="AZ8" s="12"/>
      <c r="BA8" s="12"/>
      <c r="BB8" s="12"/>
      <c r="BC8" s="12"/>
      <c r="BD8" s="12"/>
      <c r="BE8" s="12"/>
      <c r="BF8" s="12"/>
    </row>
    <row r="9" spans="1:63" ht="13.5" x14ac:dyDescent="0.25">
      <c r="A9" s="22" t="s">
        <v>142</v>
      </c>
      <c r="B9" s="12">
        <f t="shared" si="0"/>
        <v>0</v>
      </c>
      <c r="C9" s="12">
        <f t="shared" si="1"/>
        <v>0</v>
      </c>
      <c r="D9" s="12"/>
      <c r="E9" s="12">
        <v>0</v>
      </c>
      <c r="F9" s="12"/>
      <c r="G9" s="12"/>
      <c r="H9" s="12"/>
      <c r="I9" s="12"/>
      <c r="J9" s="12"/>
      <c r="K9" s="12"/>
      <c r="L9" s="12"/>
      <c r="M9" s="12"/>
      <c r="N9" s="12"/>
      <c r="O9" s="12"/>
      <c r="P9" s="12"/>
      <c r="Q9" s="12"/>
      <c r="R9" s="12">
        <f t="shared" si="2"/>
        <v>0</v>
      </c>
      <c r="S9" s="12"/>
      <c r="T9" s="12"/>
      <c r="U9" s="12"/>
      <c r="V9" s="12"/>
      <c r="W9" s="12"/>
      <c r="X9" s="12">
        <f t="shared" si="3"/>
        <v>0</v>
      </c>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row>
    <row r="10" spans="1:63" s="2" customFormat="1" x14ac:dyDescent="0.2">
      <c r="A10" s="13" t="s">
        <v>57</v>
      </c>
      <c r="B10" s="14">
        <f t="shared" si="0"/>
        <v>188345941</v>
      </c>
      <c r="C10" s="14">
        <f>H10+I10</f>
        <v>0</v>
      </c>
      <c r="D10" s="14">
        <f>SUM(D4:D9)</f>
        <v>2446693</v>
      </c>
      <c r="E10" s="14">
        <f t="shared" ref="E10" si="4">SUM(E4:E9)</f>
        <v>1272660</v>
      </c>
      <c r="F10" s="14">
        <f t="shared" ref="F10:M10" si="5">SUM(F4:F9)</f>
        <v>184626588</v>
      </c>
      <c r="G10" s="14">
        <f t="shared" si="5"/>
        <v>0</v>
      </c>
      <c r="H10" s="14">
        <f t="shared" si="5"/>
        <v>0</v>
      </c>
      <c r="I10" s="14">
        <f t="shared" si="5"/>
        <v>0</v>
      </c>
      <c r="J10" s="14">
        <f t="shared" si="5"/>
        <v>0</v>
      </c>
      <c r="K10" s="14">
        <f t="shared" si="5"/>
        <v>2443000</v>
      </c>
      <c r="L10" s="14">
        <f t="shared" si="5"/>
        <v>0</v>
      </c>
      <c r="M10" s="14">
        <f t="shared" si="5"/>
        <v>0</v>
      </c>
      <c r="N10" s="14">
        <f>SUM(N4:N9)</f>
        <v>21597.359375</v>
      </c>
      <c r="O10" s="14">
        <f>SUM(O4:O9)</f>
        <v>26237</v>
      </c>
      <c r="P10" s="14">
        <f>SUM(P4:P9)</f>
        <v>25894</v>
      </c>
      <c r="Q10" s="14">
        <f t="shared" ref="Q10:V10" si="6">SUM(Q4:Q9)</f>
        <v>0</v>
      </c>
      <c r="R10" s="14">
        <f>SUM(R4:R9)</f>
        <v>623521</v>
      </c>
      <c r="S10" s="14">
        <f>SUM(S4:S9)</f>
        <v>623521</v>
      </c>
      <c r="T10" s="14">
        <f t="shared" si="6"/>
        <v>0</v>
      </c>
      <c r="U10" s="14">
        <f t="shared" si="6"/>
        <v>0</v>
      </c>
      <c r="V10" s="14">
        <f t="shared" si="6"/>
        <v>0</v>
      </c>
      <c r="W10" s="14">
        <f>SUM(W4:W9)</f>
        <v>164205.23754119873</v>
      </c>
      <c r="X10" s="14">
        <f t="shared" si="3"/>
        <v>25665211.420043945</v>
      </c>
      <c r="Y10" s="14">
        <f>SUM(Y4:Y9)</f>
        <v>19551269.920043945</v>
      </c>
      <c r="Z10" s="14">
        <f>SUM(Z4:Z9)</f>
        <v>1475204</v>
      </c>
      <c r="AA10" s="14">
        <f t="shared" ref="AA10:AS10" si="7">SUM(AA4:AA9)</f>
        <v>0</v>
      </c>
      <c r="AB10" s="14">
        <f t="shared" si="7"/>
        <v>0</v>
      </c>
      <c r="AC10" s="14">
        <f>SUM(AC4:AC9)</f>
        <v>4638737.5</v>
      </c>
      <c r="AD10" s="14">
        <f t="shared" si="7"/>
        <v>4398.73828125</v>
      </c>
      <c r="AE10" s="14">
        <f t="shared" si="7"/>
        <v>0</v>
      </c>
      <c r="AF10" s="14">
        <f t="shared" si="7"/>
        <v>613127.86750411987</v>
      </c>
      <c r="AG10" s="14">
        <f>SUM(AG4:AG9)</f>
        <v>11179608.28125</v>
      </c>
      <c r="AH10" s="14">
        <f>SUM(AH4:AH9)</f>
        <v>19648.310546875</v>
      </c>
      <c r="AI10" s="14">
        <f t="shared" si="7"/>
        <v>0</v>
      </c>
      <c r="AJ10" s="14">
        <f t="shared" si="7"/>
        <v>2307733.8671875</v>
      </c>
      <c r="AK10" s="14">
        <f>SUM(AK4:AK9)</f>
        <v>502820.00369167328</v>
      </c>
      <c r="AL10" s="14">
        <f>SUM(AL4:AL9)</f>
        <v>9738007.75</v>
      </c>
      <c r="AM10" s="14">
        <f t="shared" si="7"/>
        <v>468373.71875</v>
      </c>
      <c r="AN10" s="14">
        <f t="shared" si="7"/>
        <v>0</v>
      </c>
      <c r="AO10" s="14">
        <f>SUM(AO4:AO9)</f>
        <v>114213.98208618164</v>
      </c>
      <c r="AP10" s="14">
        <f>SUM(AP4:AP9)</f>
        <v>1690000</v>
      </c>
      <c r="AQ10" s="14">
        <f t="shared" si="7"/>
        <v>358581.8050994873</v>
      </c>
      <c r="AR10" s="14">
        <f t="shared" si="7"/>
        <v>6234.376953125</v>
      </c>
      <c r="AS10" s="14">
        <f t="shared" si="7"/>
        <v>0</v>
      </c>
      <c r="AT10" s="14">
        <f>SUM(AT4:AT9)</f>
        <v>2724703.84375</v>
      </c>
      <c r="AU10" s="14">
        <f>SUM(AU4:AU9)</f>
        <v>0</v>
      </c>
      <c r="AV10" s="14">
        <f t="shared" ref="AV10:BF10" si="8">SUM(AV4:AV9)</f>
        <v>0</v>
      </c>
      <c r="AW10" s="14">
        <f t="shared" si="8"/>
        <v>0</v>
      </c>
      <c r="AX10" s="14">
        <f>SUM(AX4:AX9)</f>
        <v>0</v>
      </c>
      <c r="AY10" s="14">
        <f t="shared" si="8"/>
        <v>768.88888950399996</v>
      </c>
      <c r="AZ10" s="14">
        <f t="shared" si="8"/>
        <v>0</v>
      </c>
      <c r="BA10" s="14">
        <f t="shared" si="8"/>
        <v>0</v>
      </c>
      <c r="BB10" s="14">
        <f t="shared" si="8"/>
        <v>0</v>
      </c>
      <c r="BC10" s="14">
        <f t="shared" si="8"/>
        <v>0</v>
      </c>
      <c r="BD10" s="14">
        <f t="shared" si="8"/>
        <v>0</v>
      </c>
      <c r="BE10" s="14">
        <f>SUM(BE4:BE9)</f>
        <v>256873800</v>
      </c>
      <c r="BF10" s="14">
        <f t="shared" si="8"/>
        <v>0</v>
      </c>
    </row>
    <row r="11" spans="1:63" ht="13.5" x14ac:dyDescent="0.25">
      <c r="A11" s="8" t="s">
        <v>58</v>
      </c>
      <c r="B11" s="12">
        <f t="shared" si="0"/>
        <v>0</v>
      </c>
      <c r="C11" s="12">
        <f t="shared" si="1"/>
        <v>0</v>
      </c>
      <c r="D11" s="12"/>
      <c r="E11" s="12">
        <v>0</v>
      </c>
      <c r="F11" s="12"/>
      <c r="G11" s="12"/>
      <c r="H11" s="12"/>
      <c r="I11" s="12"/>
      <c r="J11" s="12"/>
      <c r="K11" s="12"/>
      <c r="L11" s="12"/>
      <c r="M11" s="12"/>
      <c r="N11" s="12"/>
      <c r="O11" s="12"/>
      <c r="P11" s="12"/>
      <c r="Q11" s="12"/>
      <c r="R11" s="12"/>
      <c r="S11" s="12"/>
      <c r="T11" s="12"/>
      <c r="U11" s="12"/>
      <c r="V11" s="12"/>
      <c r="W11" s="12"/>
      <c r="X11" s="12">
        <f t="shared" si="3"/>
        <v>4638737.5</v>
      </c>
      <c r="Y11" s="12"/>
      <c r="Z11" s="12"/>
      <c r="AA11" s="12"/>
      <c r="AB11" s="12"/>
      <c r="AC11" s="12">
        <v>4638737.5</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row>
    <row r="12" spans="1:63" ht="13.5" x14ac:dyDescent="0.25">
      <c r="A12" s="8" t="s">
        <v>59</v>
      </c>
      <c r="B12" s="12">
        <f t="shared" si="0"/>
        <v>66998.875</v>
      </c>
      <c r="C12" s="12">
        <f>H12+I12</f>
        <v>0</v>
      </c>
      <c r="D12" s="12">
        <f>(D10-(D11+D13+D31+D43)-D44)</f>
        <v>0</v>
      </c>
      <c r="E12" s="12">
        <f>(E10-(E11+E13+E31+E43)-E44)</f>
        <v>75692</v>
      </c>
      <c r="F12" s="12">
        <f>(F10-(F11+F13+F31+F43)-F44)</f>
        <v>-8693.125</v>
      </c>
      <c r="G12" s="12">
        <f t="shared" ref="G12:M12" si="9">(G10-(G11+G13+G31+G43)-G44)</f>
        <v>0</v>
      </c>
      <c r="H12" s="12">
        <f t="shared" si="9"/>
        <v>0</v>
      </c>
      <c r="I12" s="12">
        <f t="shared" si="9"/>
        <v>0</v>
      </c>
      <c r="J12" s="12">
        <f t="shared" si="9"/>
        <v>0</v>
      </c>
      <c r="K12" s="12">
        <f t="shared" si="9"/>
        <v>0</v>
      </c>
      <c r="L12" s="12">
        <f t="shared" si="9"/>
        <v>0</v>
      </c>
      <c r="M12" s="12">
        <f t="shared" si="9"/>
        <v>0</v>
      </c>
      <c r="N12" s="12">
        <f>(N10-(N11+N13+N31+N43)-N44)</f>
        <v>4.8828125E-4</v>
      </c>
      <c r="O12" s="12">
        <v>0</v>
      </c>
      <c r="P12" s="12">
        <v>0</v>
      </c>
      <c r="Q12" s="12">
        <f t="shared" ref="Q12:V12" si="10">(Q10-(Q11+Q13+Q31+Q43)-Q44)</f>
        <v>0</v>
      </c>
      <c r="R12" s="12">
        <f t="shared" si="10"/>
        <v>0</v>
      </c>
      <c r="S12" s="12">
        <f t="shared" si="10"/>
        <v>0</v>
      </c>
      <c r="T12" s="12">
        <f t="shared" si="10"/>
        <v>0</v>
      </c>
      <c r="U12" s="12">
        <f t="shared" si="10"/>
        <v>0</v>
      </c>
      <c r="V12" s="12">
        <f t="shared" si="10"/>
        <v>0</v>
      </c>
      <c r="W12" s="12">
        <f>(W10-(W11+W13+W31+W43)-W44)</f>
        <v>-37.241950988769531</v>
      </c>
      <c r="X12" s="12">
        <f t="shared" si="3"/>
        <v>-7.99560546875E-2</v>
      </c>
      <c r="Y12" s="12">
        <f t="shared" ref="Y12:BF12" si="11">(Y10-(Y11+Y13+Y31+Y43)-Y44)</f>
        <v>-7.99560546875E-2</v>
      </c>
      <c r="Z12" s="12">
        <f>(Z10-(Z11+Z13+Z31+Z43)-Z44)</f>
        <v>0</v>
      </c>
      <c r="AA12" s="12">
        <f t="shared" si="11"/>
        <v>0</v>
      </c>
      <c r="AB12" s="12">
        <f t="shared" si="11"/>
        <v>0</v>
      </c>
      <c r="AC12" s="12">
        <f>(AC10-(AC11+AC13+AC31+AC43)-AC44)</f>
        <v>0</v>
      </c>
      <c r="AD12" s="12">
        <f t="shared" si="11"/>
        <v>0</v>
      </c>
      <c r="AE12" s="12">
        <f t="shared" si="11"/>
        <v>0</v>
      </c>
      <c r="AF12" s="12">
        <f t="shared" si="11"/>
        <v>8.129119873046875E-3</v>
      </c>
      <c r="AG12" s="12">
        <f>(AG10-(AG11+AG13+AG31+AG43)-AG44)</f>
        <v>0.296875</v>
      </c>
      <c r="AH12" s="12">
        <f>(AH10-(AH11+AH13+AH31+AH43)-AH44)</f>
        <v>0</v>
      </c>
      <c r="AI12" s="12">
        <f t="shared" si="11"/>
        <v>0</v>
      </c>
      <c r="AJ12" s="12">
        <f t="shared" si="11"/>
        <v>-0.1328125</v>
      </c>
      <c r="AK12" s="12">
        <f t="shared" si="11"/>
        <v>-9.4699859619140625E-4</v>
      </c>
      <c r="AL12" s="12">
        <f t="shared" si="11"/>
        <v>0.173828125</v>
      </c>
      <c r="AM12" s="12">
        <f>(AM10-(AM11+AM13+AM31+AM43)-AM44)</f>
        <v>2.13623046875E-3</v>
      </c>
      <c r="AN12" s="12">
        <f t="shared" si="11"/>
        <v>0</v>
      </c>
      <c r="AO12" s="12">
        <f>(AO10-(AO11+AO13+AO31+AO43)-AO44)</f>
        <v>3.353118896484375E-3</v>
      </c>
      <c r="AP12" s="12">
        <f t="shared" si="11"/>
        <v>0</v>
      </c>
      <c r="AQ12" s="12">
        <f t="shared" si="11"/>
        <v>4.119873046875E-4</v>
      </c>
      <c r="AR12" s="12">
        <f t="shared" si="11"/>
        <v>-3.0269622802734375E-3</v>
      </c>
      <c r="AS12" s="12">
        <f t="shared" si="11"/>
        <v>0</v>
      </c>
      <c r="AT12" s="12">
        <f t="shared" si="11"/>
        <v>12703.84375</v>
      </c>
      <c r="AU12" s="12">
        <f t="shared" si="11"/>
        <v>0</v>
      </c>
      <c r="AV12" s="12">
        <f t="shared" si="11"/>
        <v>0</v>
      </c>
      <c r="AW12" s="12">
        <f>(AW10-(AW11+AW13+AW31+AW43)-AW44)</f>
        <v>0</v>
      </c>
      <c r="AX12" s="12">
        <f t="shared" si="11"/>
        <v>0</v>
      </c>
      <c r="AY12" s="12">
        <f t="shared" si="11"/>
        <v>-768181.42361049599</v>
      </c>
      <c r="AZ12" s="12">
        <f t="shared" si="11"/>
        <v>0</v>
      </c>
      <c r="BA12" s="12">
        <f t="shared" si="11"/>
        <v>0</v>
      </c>
      <c r="BB12" s="12">
        <f t="shared" si="11"/>
        <v>0</v>
      </c>
      <c r="BC12" s="12">
        <f t="shared" si="11"/>
        <v>0</v>
      </c>
      <c r="BD12" s="12">
        <f t="shared" si="11"/>
        <v>0</v>
      </c>
      <c r="BE12" s="12">
        <f>(BE10-(BE11+BE13+BE31+BE43)-BE44)</f>
        <v>1717638.00390625</v>
      </c>
      <c r="BF12" s="12">
        <f t="shared" si="11"/>
        <v>0</v>
      </c>
    </row>
    <row r="13" spans="1:63" s="2" customFormat="1" x14ac:dyDescent="0.2">
      <c r="A13" s="13" t="s">
        <v>60</v>
      </c>
      <c r="B13" s="14">
        <f t="shared" si="0"/>
        <v>167164077</v>
      </c>
      <c r="C13" s="14">
        <f>H13+I13</f>
        <v>0</v>
      </c>
      <c r="D13" s="14">
        <f>SUM(D14:D30)</f>
        <v>2446693</v>
      </c>
      <c r="E13" s="14">
        <f t="shared" ref="E13" si="12">SUM(E14:E30)</f>
        <v>0</v>
      </c>
      <c r="F13" s="14">
        <f t="shared" ref="F13:K13" si="13">SUM(F14:F30)</f>
        <v>164717384</v>
      </c>
      <c r="G13" s="14">
        <f t="shared" si="13"/>
        <v>0</v>
      </c>
      <c r="H13" s="14">
        <f t="shared" si="13"/>
        <v>0</v>
      </c>
      <c r="I13" s="14">
        <f t="shared" si="13"/>
        <v>0</v>
      </c>
      <c r="J13" s="14">
        <f t="shared" si="13"/>
        <v>0</v>
      </c>
      <c r="K13" s="14">
        <f t="shared" si="13"/>
        <v>2443000</v>
      </c>
      <c r="L13" s="14">
        <f>SUM(L14:L30)</f>
        <v>0</v>
      </c>
      <c r="M13" s="14">
        <f>SUM(M14:M30)</f>
        <v>0</v>
      </c>
      <c r="N13" s="14">
        <f>SUM(N14:N30)</f>
        <v>0</v>
      </c>
      <c r="O13" s="14">
        <f>SUM(O14:O30)</f>
        <v>0</v>
      </c>
      <c r="P13" s="14">
        <f>SUM(P14:P30)</f>
        <v>0</v>
      </c>
      <c r="Q13" s="14">
        <f t="shared" ref="Q13:AU13" si="14">SUM(Q14:Q30)</f>
        <v>0</v>
      </c>
      <c r="R13" s="14">
        <f>SUM(R14:R30)</f>
        <v>216203</v>
      </c>
      <c r="S13" s="14">
        <f t="shared" si="14"/>
        <v>216203</v>
      </c>
      <c r="T13" s="14">
        <f t="shared" si="14"/>
        <v>0</v>
      </c>
      <c r="U13" s="14">
        <f t="shared" si="14"/>
        <v>0</v>
      </c>
      <c r="V13" s="14">
        <f t="shared" si="14"/>
        <v>0</v>
      </c>
      <c r="W13" s="14">
        <f t="shared" si="14"/>
        <v>67352.4765625</v>
      </c>
      <c r="X13" s="14">
        <f>SUM(Y13:AC13)</f>
        <v>21026474</v>
      </c>
      <c r="Y13" s="14">
        <f t="shared" si="14"/>
        <v>19551270</v>
      </c>
      <c r="Z13" s="14">
        <f>SUM(Z14:Z30)</f>
        <v>1475204</v>
      </c>
      <c r="AA13" s="14">
        <f t="shared" si="14"/>
        <v>0</v>
      </c>
      <c r="AB13" s="14">
        <f t="shared" si="14"/>
        <v>0</v>
      </c>
      <c r="AC13" s="14">
        <f>SUM(AC14:AC30)</f>
        <v>0</v>
      </c>
      <c r="AD13" s="14">
        <f t="shared" si="14"/>
        <v>0</v>
      </c>
      <c r="AE13" s="14">
        <f t="shared" si="14"/>
        <v>0</v>
      </c>
      <c r="AF13" s="14">
        <f t="shared" si="14"/>
        <v>0</v>
      </c>
      <c r="AG13" s="14">
        <f t="shared" si="14"/>
        <v>0</v>
      </c>
      <c r="AH13" s="14">
        <f t="shared" si="14"/>
        <v>0</v>
      </c>
      <c r="AI13" s="14">
        <f t="shared" si="14"/>
        <v>0</v>
      </c>
      <c r="AJ13" s="14">
        <f t="shared" si="14"/>
        <v>0</v>
      </c>
      <c r="AK13" s="14">
        <f t="shared" si="14"/>
        <v>0</v>
      </c>
      <c r="AL13" s="14">
        <f t="shared" si="14"/>
        <v>0</v>
      </c>
      <c r="AM13" s="14">
        <f t="shared" si="14"/>
        <v>0</v>
      </c>
      <c r="AN13" s="14">
        <f t="shared" si="14"/>
        <v>0</v>
      </c>
      <c r="AO13" s="14">
        <f t="shared" si="14"/>
        <v>0</v>
      </c>
      <c r="AP13" s="14">
        <f t="shared" si="14"/>
        <v>0</v>
      </c>
      <c r="AQ13" s="14">
        <f t="shared" si="14"/>
        <v>0</v>
      </c>
      <c r="AR13" s="14">
        <f t="shared" si="14"/>
        <v>0</v>
      </c>
      <c r="AS13" s="14">
        <f t="shared" si="14"/>
        <v>0</v>
      </c>
      <c r="AT13" s="14">
        <f t="shared" si="14"/>
        <v>0</v>
      </c>
      <c r="AU13" s="14">
        <f t="shared" si="14"/>
        <v>0</v>
      </c>
      <c r="AV13" s="14">
        <f>SUM(AV14:AV30)</f>
        <v>0</v>
      </c>
      <c r="AW13" s="14">
        <f>SUM(AW14:AW30)</f>
        <v>0</v>
      </c>
      <c r="AX13" s="14">
        <f t="shared" ref="AX13:BF13" si="15">SUM(AX14:AX30)</f>
        <v>0</v>
      </c>
      <c r="AY13" s="14">
        <f t="shared" si="15"/>
        <v>0</v>
      </c>
      <c r="AZ13" s="14">
        <f t="shared" si="15"/>
        <v>0</v>
      </c>
      <c r="BA13" s="14">
        <f t="shared" si="15"/>
        <v>0</v>
      </c>
      <c r="BB13" s="14">
        <f t="shared" si="15"/>
        <v>0</v>
      </c>
      <c r="BC13" s="14">
        <f t="shared" si="15"/>
        <v>0</v>
      </c>
      <c r="BD13" s="14">
        <f t="shared" si="15"/>
        <v>0</v>
      </c>
      <c r="BE13" s="14">
        <f>SUM(BE14:BE30)</f>
        <v>0</v>
      </c>
      <c r="BF13" s="14">
        <f t="shared" si="15"/>
        <v>0</v>
      </c>
    </row>
    <row r="14" spans="1:63" ht="13.5" x14ac:dyDescent="0.25">
      <c r="A14" s="22" t="s">
        <v>161</v>
      </c>
      <c r="B14" s="12">
        <f t="shared" si="0"/>
        <v>122543768</v>
      </c>
      <c r="C14" s="12">
        <f t="shared" si="1"/>
        <v>0</v>
      </c>
      <c r="D14" s="12"/>
      <c r="E14" s="12">
        <v>0</v>
      </c>
      <c r="F14" s="12">
        <v>122543768</v>
      </c>
      <c r="G14" s="12"/>
      <c r="H14" s="12"/>
      <c r="I14" s="12"/>
      <c r="J14" s="12"/>
      <c r="K14" s="12"/>
      <c r="L14" s="12"/>
      <c r="M14" s="12"/>
      <c r="N14" s="12"/>
      <c r="O14" s="12"/>
      <c r="P14" s="12"/>
      <c r="Q14" s="12"/>
      <c r="R14" s="12">
        <f>SUM(S14:V14)</f>
        <v>0</v>
      </c>
      <c r="S14" s="12"/>
      <c r="T14" s="12"/>
      <c r="U14" s="12"/>
      <c r="V14" s="12"/>
      <c r="W14" s="12"/>
      <c r="X14" s="12">
        <f t="shared" ref="X14:X30" si="16">SUM(Y14:AC14)</f>
        <v>0</v>
      </c>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row>
    <row r="15" spans="1:63" ht="13.5" x14ac:dyDescent="0.25">
      <c r="A15" s="8" t="s">
        <v>61</v>
      </c>
      <c r="B15" s="12">
        <f t="shared" si="0"/>
        <v>837520</v>
      </c>
      <c r="C15" s="12">
        <f t="shared" si="1"/>
        <v>0</v>
      </c>
      <c r="D15" s="12"/>
      <c r="E15" s="12">
        <v>0</v>
      </c>
      <c r="F15" s="12">
        <v>837520</v>
      </c>
      <c r="G15" s="12"/>
      <c r="H15" s="12"/>
      <c r="I15" s="12"/>
      <c r="J15" s="12"/>
      <c r="K15" s="12"/>
      <c r="L15" s="12"/>
      <c r="M15" s="12"/>
      <c r="N15" s="12"/>
      <c r="O15" s="12"/>
      <c r="P15" s="12"/>
      <c r="Q15" s="12"/>
      <c r="R15" s="12">
        <v>4105</v>
      </c>
      <c r="S15" s="12">
        <v>4105</v>
      </c>
      <c r="T15" s="12"/>
      <c r="U15" s="12"/>
      <c r="V15" s="12"/>
      <c r="W15" s="12"/>
      <c r="X15" s="12">
        <f>SUM(Y15:AC15)</f>
        <v>0</v>
      </c>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row>
    <row r="16" spans="1:63" ht="13.5" x14ac:dyDescent="0.25">
      <c r="A16" s="8" t="s">
        <v>162</v>
      </c>
      <c r="B16" s="12">
        <f t="shared" si="0"/>
        <v>0</v>
      </c>
      <c r="C16" s="12">
        <f t="shared" si="1"/>
        <v>0</v>
      </c>
      <c r="D16" s="12"/>
      <c r="E16" s="12">
        <v>0</v>
      </c>
      <c r="F16" s="12"/>
      <c r="G16" s="12"/>
      <c r="H16" s="12"/>
      <c r="I16" s="12"/>
      <c r="J16" s="12"/>
      <c r="K16" s="12"/>
      <c r="L16" s="12"/>
      <c r="M16" s="12"/>
      <c r="N16" s="12"/>
      <c r="O16" s="12"/>
      <c r="P16" s="12"/>
      <c r="Q16" s="12"/>
      <c r="R16" s="12">
        <f t="shared" ref="R16:R43" si="17">SUM(S16:V16)</f>
        <v>0</v>
      </c>
      <c r="S16" s="12"/>
      <c r="T16" s="12"/>
      <c r="U16" s="12"/>
      <c r="V16" s="12"/>
      <c r="W16" s="12"/>
      <c r="X16" s="12">
        <f t="shared" si="16"/>
        <v>0</v>
      </c>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row>
    <row r="17" spans="1:63" ht="13.5" x14ac:dyDescent="0.25">
      <c r="A17" s="8" t="s">
        <v>62</v>
      </c>
      <c r="B17" s="12">
        <f t="shared" si="0"/>
        <v>0</v>
      </c>
      <c r="C17" s="12">
        <f t="shared" si="1"/>
        <v>0</v>
      </c>
      <c r="D17" s="12"/>
      <c r="E17" s="12">
        <v>0</v>
      </c>
      <c r="F17" s="12"/>
      <c r="G17" s="12"/>
      <c r="H17" s="12"/>
      <c r="I17" s="12"/>
      <c r="J17" s="12"/>
      <c r="K17" s="12"/>
      <c r="L17" s="12"/>
      <c r="M17" s="12"/>
      <c r="N17" s="12"/>
      <c r="O17" s="12"/>
      <c r="P17" s="12"/>
      <c r="Q17" s="12"/>
      <c r="R17" s="12">
        <f t="shared" si="17"/>
        <v>0</v>
      </c>
      <c r="S17" s="12"/>
      <c r="T17" s="12"/>
      <c r="U17" s="12"/>
      <c r="V17" s="12"/>
      <c r="W17" s="12"/>
      <c r="X17" s="12">
        <f t="shared" si="16"/>
        <v>0</v>
      </c>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row>
    <row r="18" spans="1:63" ht="13.5" x14ac:dyDescent="0.25">
      <c r="A18" s="18" t="s">
        <v>163</v>
      </c>
      <c r="B18" s="12">
        <f t="shared" si="0"/>
        <v>0</v>
      </c>
      <c r="C18" s="12">
        <f t="shared" si="1"/>
        <v>0</v>
      </c>
      <c r="D18" s="12"/>
      <c r="E18" s="12">
        <v>0</v>
      </c>
      <c r="F18" s="12"/>
      <c r="G18" s="12"/>
      <c r="H18" s="12"/>
      <c r="I18" s="12"/>
      <c r="J18" s="12"/>
      <c r="K18" s="12"/>
      <c r="L18" s="12"/>
      <c r="M18" s="12"/>
      <c r="N18" s="12"/>
      <c r="O18" s="12"/>
      <c r="P18" s="12"/>
      <c r="Q18" s="12"/>
      <c r="R18" s="12">
        <f t="shared" si="17"/>
        <v>0</v>
      </c>
      <c r="S18" s="12"/>
      <c r="T18" s="12"/>
      <c r="U18" s="12"/>
      <c r="V18" s="12"/>
      <c r="W18" s="12"/>
      <c r="X18" s="12">
        <f t="shared" si="16"/>
        <v>0</v>
      </c>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row>
    <row r="19" spans="1:63" ht="13.5" x14ac:dyDescent="0.25">
      <c r="A19" s="8" t="s">
        <v>63</v>
      </c>
      <c r="B19" s="12">
        <f t="shared" si="0"/>
        <v>0</v>
      </c>
      <c r="C19" s="12">
        <f t="shared" si="1"/>
        <v>0</v>
      </c>
      <c r="D19" s="12"/>
      <c r="E19" s="12">
        <v>0</v>
      </c>
      <c r="F19" s="12"/>
      <c r="G19" s="12"/>
      <c r="H19" s="12"/>
      <c r="I19" s="12"/>
      <c r="J19" s="12"/>
      <c r="K19" s="12"/>
      <c r="L19" s="12"/>
      <c r="M19" s="12"/>
      <c r="N19" s="12"/>
      <c r="O19" s="12"/>
      <c r="P19" s="12"/>
      <c r="Q19" s="12"/>
      <c r="R19" s="12">
        <f t="shared" si="17"/>
        <v>0</v>
      </c>
      <c r="S19" s="12"/>
      <c r="T19" s="12"/>
      <c r="U19" s="12"/>
      <c r="V19" s="12"/>
      <c r="W19" s="12"/>
      <c r="X19" s="12">
        <f t="shared" si="16"/>
        <v>0</v>
      </c>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1:63" ht="13.5" x14ac:dyDescent="0.25">
      <c r="A20" s="8" t="s">
        <v>64</v>
      </c>
      <c r="B20" s="12">
        <f t="shared" si="0"/>
        <v>0</v>
      </c>
      <c r="C20" s="12">
        <f t="shared" si="1"/>
        <v>0</v>
      </c>
      <c r="D20" s="12"/>
      <c r="E20" s="12">
        <v>0</v>
      </c>
      <c r="F20" s="12"/>
      <c r="G20" s="12"/>
      <c r="H20" s="12"/>
      <c r="I20" s="12"/>
      <c r="J20" s="12"/>
      <c r="K20" s="12"/>
      <c r="L20" s="12"/>
      <c r="M20" s="12"/>
      <c r="N20" s="12"/>
      <c r="O20" s="12"/>
      <c r="P20" s="12"/>
      <c r="Q20" s="12"/>
      <c r="R20" s="12">
        <f t="shared" si="17"/>
        <v>0</v>
      </c>
      <c r="S20" s="12"/>
      <c r="T20" s="12"/>
      <c r="U20" s="12"/>
      <c r="V20" s="12"/>
      <c r="W20" s="12"/>
      <c r="X20" s="12">
        <f t="shared" si="16"/>
        <v>0</v>
      </c>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1:63" ht="13.5" x14ac:dyDescent="0.25">
      <c r="A21" s="8" t="s">
        <v>65</v>
      </c>
      <c r="B21" s="12">
        <f t="shared" si="0"/>
        <v>0</v>
      </c>
      <c r="C21" s="12">
        <f t="shared" si="1"/>
        <v>0</v>
      </c>
      <c r="D21" s="12"/>
      <c r="E21" s="12">
        <v>0</v>
      </c>
      <c r="F21" s="12"/>
      <c r="G21" s="12"/>
      <c r="H21" s="12"/>
      <c r="I21" s="12"/>
      <c r="J21" s="12"/>
      <c r="K21" s="12"/>
      <c r="L21" s="12"/>
      <c r="M21" s="12"/>
      <c r="N21" s="12"/>
      <c r="O21" s="12"/>
      <c r="P21" s="12"/>
      <c r="Q21" s="12"/>
      <c r="R21" s="12">
        <f t="shared" si="17"/>
        <v>0</v>
      </c>
      <c r="S21" s="12"/>
      <c r="T21" s="12"/>
      <c r="U21" s="12"/>
      <c r="V21" s="12"/>
      <c r="W21" s="12"/>
      <c r="X21" s="12">
        <f t="shared" si="16"/>
        <v>0</v>
      </c>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1:63" ht="13.5" x14ac:dyDescent="0.25">
      <c r="A22" s="8" t="s">
        <v>66</v>
      </c>
      <c r="B22" s="12">
        <f t="shared" si="0"/>
        <v>0</v>
      </c>
      <c r="C22" s="12">
        <f t="shared" si="1"/>
        <v>0</v>
      </c>
      <c r="D22" s="12"/>
      <c r="E22" s="12">
        <v>0</v>
      </c>
      <c r="F22" s="12"/>
      <c r="G22" s="12"/>
      <c r="H22" s="12"/>
      <c r="I22" s="12"/>
      <c r="J22" s="12"/>
      <c r="K22" s="12"/>
      <c r="L22" s="12"/>
      <c r="M22" s="12"/>
      <c r="N22" s="12"/>
      <c r="O22" s="12"/>
      <c r="P22" s="12"/>
      <c r="Q22" s="12"/>
      <c r="R22" s="12">
        <f t="shared" si="17"/>
        <v>0</v>
      </c>
      <c r="S22" s="12"/>
      <c r="T22" s="12"/>
      <c r="U22" s="12"/>
      <c r="V22" s="12"/>
      <c r="W22" s="12"/>
      <c r="X22" s="12">
        <f t="shared" si="16"/>
        <v>0</v>
      </c>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row>
    <row r="23" spans="1:63" ht="13.5" x14ac:dyDescent="0.25">
      <c r="A23" s="8" t="s">
        <v>67</v>
      </c>
      <c r="B23" s="12">
        <f t="shared" si="0"/>
        <v>2446693</v>
      </c>
      <c r="C23" s="12">
        <f t="shared" si="1"/>
        <v>0</v>
      </c>
      <c r="D23" s="12">
        <v>2446693</v>
      </c>
      <c r="E23" s="12">
        <v>0</v>
      </c>
      <c r="F23" s="12"/>
      <c r="G23" s="12"/>
      <c r="H23" s="12"/>
      <c r="I23" s="12"/>
      <c r="J23" s="12"/>
      <c r="K23" s="12"/>
      <c r="L23" s="12"/>
      <c r="M23" s="12"/>
      <c r="N23" s="12"/>
      <c r="O23" s="12"/>
      <c r="P23" s="12"/>
      <c r="Q23" s="12"/>
      <c r="R23" s="12">
        <f t="shared" si="17"/>
        <v>0</v>
      </c>
      <c r="S23" s="12"/>
      <c r="T23" s="12"/>
      <c r="U23" s="12"/>
      <c r="V23" s="12"/>
      <c r="W23" s="12"/>
      <c r="X23" s="12">
        <f t="shared" si="16"/>
        <v>0</v>
      </c>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row>
    <row r="24" spans="1:63" ht="13.5" x14ac:dyDescent="0.25">
      <c r="A24" s="8" t="s">
        <v>68</v>
      </c>
      <c r="B24" s="12">
        <f t="shared" si="0"/>
        <v>0</v>
      </c>
      <c r="C24" s="12">
        <f t="shared" si="1"/>
        <v>0</v>
      </c>
      <c r="D24" s="12"/>
      <c r="E24" s="12">
        <v>0</v>
      </c>
      <c r="F24" s="12"/>
      <c r="G24" s="12"/>
      <c r="H24" s="12"/>
      <c r="I24" s="12"/>
      <c r="J24" s="12"/>
      <c r="K24" s="12"/>
      <c r="L24" s="12"/>
      <c r="M24" s="12"/>
      <c r="N24" s="12"/>
      <c r="O24" s="12"/>
      <c r="P24" s="12"/>
      <c r="Q24" s="12"/>
      <c r="R24" s="12">
        <f t="shared" si="17"/>
        <v>0</v>
      </c>
      <c r="S24" s="12"/>
      <c r="T24" s="12"/>
      <c r="U24" s="12"/>
      <c r="V24" s="12"/>
      <c r="W24" s="12"/>
      <c r="X24" s="12">
        <f t="shared" si="16"/>
        <v>0</v>
      </c>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row>
    <row r="25" spans="1:63" ht="13.5" x14ac:dyDescent="0.25">
      <c r="A25" s="8" t="s">
        <v>159</v>
      </c>
      <c r="B25" s="12">
        <f t="shared" si="0"/>
        <v>0</v>
      </c>
      <c r="C25" s="12">
        <f t="shared" si="1"/>
        <v>0</v>
      </c>
      <c r="D25" s="12"/>
      <c r="E25" s="12">
        <v>0</v>
      </c>
      <c r="F25" s="12"/>
      <c r="G25" s="12"/>
      <c r="H25" s="12"/>
      <c r="I25" s="12"/>
      <c r="J25" s="12"/>
      <c r="K25" s="12">
        <v>2443000</v>
      </c>
      <c r="L25" s="12"/>
      <c r="M25" s="12"/>
      <c r="N25" s="12"/>
      <c r="O25" s="12"/>
      <c r="P25" s="12"/>
      <c r="Q25" s="12"/>
      <c r="R25" s="12">
        <f t="shared" si="17"/>
        <v>0</v>
      </c>
      <c r="S25" s="12"/>
      <c r="T25" s="12"/>
      <c r="U25" s="12"/>
      <c r="V25" s="12"/>
      <c r="W25" s="12"/>
      <c r="X25" s="12">
        <f t="shared" si="16"/>
        <v>0</v>
      </c>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row>
    <row r="26" spans="1:63" ht="13.5" x14ac:dyDescent="0.25">
      <c r="A26" s="8" t="s">
        <v>69</v>
      </c>
      <c r="B26" s="12">
        <f t="shared" si="0"/>
        <v>0</v>
      </c>
      <c r="C26" s="12">
        <f t="shared" si="1"/>
        <v>0</v>
      </c>
      <c r="D26" s="12"/>
      <c r="E26" s="12">
        <v>0</v>
      </c>
      <c r="F26" s="12"/>
      <c r="G26" s="12"/>
      <c r="H26" s="12"/>
      <c r="I26" s="12"/>
      <c r="J26" s="12"/>
      <c r="K26" s="12"/>
      <c r="L26" s="12"/>
      <c r="M26" s="12"/>
      <c r="N26" s="12"/>
      <c r="O26" s="12"/>
      <c r="P26" s="12"/>
      <c r="Q26" s="12"/>
      <c r="R26" s="12">
        <f t="shared" si="17"/>
        <v>0</v>
      </c>
      <c r="S26" s="12"/>
      <c r="T26" s="12"/>
      <c r="U26" s="12"/>
      <c r="V26" s="12"/>
      <c r="W26" s="12"/>
      <c r="X26" s="12">
        <f t="shared" si="16"/>
        <v>0</v>
      </c>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row>
    <row r="27" spans="1:63" ht="13.5" x14ac:dyDescent="0.25">
      <c r="A27" s="8" t="s">
        <v>160</v>
      </c>
      <c r="B27" s="12">
        <f t="shared" si="0"/>
        <v>0</v>
      </c>
      <c r="C27" s="12">
        <f t="shared" si="1"/>
        <v>0</v>
      </c>
      <c r="D27" s="12"/>
      <c r="E27" s="12">
        <v>0</v>
      </c>
      <c r="F27" s="12"/>
      <c r="G27" s="12"/>
      <c r="H27" s="12"/>
      <c r="I27" s="12"/>
      <c r="J27" s="12"/>
      <c r="K27" s="12"/>
      <c r="L27" s="12"/>
      <c r="M27" s="12"/>
      <c r="N27" s="12"/>
      <c r="O27" s="12"/>
      <c r="P27" s="12"/>
      <c r="Q27" s="12"/>
      <c r="R27" s="12">
        <f t="shared" si="17"/>
        <v>0</v>
      </c>
      <c r="S27" s="12"/>
      <c r="T27" s="12"/>
      <c r="U27" s="12"/>
      <c r="V27" s="12"/>
      <c r="W27" s="12"/>
      <c r="X27" s="12">
        <f t="shared" si="16"/>
        <v>0</v>
      </c>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row>
    <row r="28" spans="1:63" ht="13.5" x14ac:dyDescent="0.25">
      <c r="A28" s="8" t="s">
        <v>70</v>
      </c>
      <c r="B28" s="12">
        <f t="shared" si="0"/>
        <v>0</v>
      </c>
      <c r="C28" s="12">
        <f t="shared" si="1"/>
        <v>0</v>
      </c>
      <c r="D28" s="12"/>
      <c r="E28" s="12">
        <v>0</v>
      </c>
      <c r="F28" s="12"/>
      <c r="G28" s="12"/>
      <c r="H28" s="12"/>
      <c r="I28" s="12"/>
      <c r="J28" s="12"/>
      <c r="K28" s="12"/>
      <c r="L28" s="12"/>
      <c r="M28" s="12"/>
      <c r="N28" s="12"/>
      <c r="O28" s="12"/>
      <c r="P28" s="12"/>
      <c r="Q28" s="12"/>
      <c r="R28" s="12">
        <f t="shared" si="17"/>
        <v>0</v>
      </c>
      <c r="S28" s="12"/>
      <c r="T28" s="12"/>
      <c r="U28" s="12"/>
      <c r="V28" s="12"/>
      <c r="W28" s="12"/>
      <c r="X28" s="12">
        <f>SUM(Y28:AC28)</f>
        <v>21026474</v>
      </c>
      <c r="Y28" s="12">
        <v>19551270</v>
      </c>
      <c r="Z28" s="12">
        <v>1475204</v>
      </c>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row>
    <row r="29" spans="1:63" ht="13.5" x14ac:dyDescent="0.25">
      <c r="A29" s="8" t="s">
        <v>71</v>
      </c>
      <c r="B29" s="12">
        <f t="shared" si="0"/>
        <v>41336096</v>
      </c>
      <c r="C29" s="12">
        <f t="shared" si="1"/>
        <v>0</v>
      </c>
      <c r="D29" s="12"/>
      <c r="E29" s="12">
        <v>0</v>
      </c>
      <c r="F29" s="12">
        <v>41336096</v>
      </c>
      <c r="G29" s="12"/>
      <c r="H29" s="12"/>
      <c r="I29" s="12"/>
      <c r="J29" s="12"/>
      <c r="K29" s="12"/>
      <c r="L29" s="12"/>
      <c r="M29" s="12"/>
      <c r="N29" s="12"/>
      <c r="O29" s="12"/>
      <c r="P29" s="12"/>
      <c r="Q29" s="12"/>
      <c r="R29" s="12">
        <f t="shared" si="17"/>
        <v>0</v>
      </c>
      <c r="S29" s="12"/>
      <c r="T29" s="12"/>
      <c r="U29" s="12"/>
      <c r="V29" s="12"/>
      <c r="W29" s="12">
        <v>67352.4765625</v>
      </c>
      <c r="X29" s="12">
        <f>SUM(Y29:AC29)</f>
        <v>0</v>
      </c>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row>
    <row r="30" spans="1:63" ht="13.5" x14ac:dyDescent="0.25">
      <c r="A30" s="8" t="s">
        <v>72</v>
      </c>
      <c r="B30" s="12">
        <f t="shared" si="0"/>
        <v>0</v>
      </c>
      <c r="C30" s="12">
        <f t="shared" si="1"/>
        <v>0</v>
      </c>
      <c r="D30" s="12"/>
      <c r="E30" s="12">
        <v>0</v>
      </c>
      <c r="F30" s="12"/>
      <c r="G30" s="12"/>
      <c r="H30" s="12"/>
      <c r="I30" s="12"/>
      <c r="J30" s="12"/>
      <c r="K30" s="12"/>
      <c r="L30" s="12"/>
      <c r="M30" s="12"/>
      <c r="N30" s="12"/>
      <c r="O30" s="12"/>
      <c r="P30" s="12"/>
      <c r="Q30" s="12"/>
      <c r="R30" s="12">
        <v>212098</v>
      </c>
      <c r="S30" s="12">
        <v>212098</v>
      </c>
      <c r="T30" s="12"/>
      <c r="U30" s="12"/>
      <c r="V30" s="12"/>
      <c r="W30" s="12"/>
      <c r="X30" s="12">
        <f t="shared" si="16"/>
        <v>0</v>
      </c>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row>
    <row r="31" spans="1:63" s="2" customFormat="1" x14ac:dyDescent="0.2">
      <c r="A31" s="13" t="s">
        <v>73</v>
      </c>
      <c r="B31" s="14">
        <f t="shared" si="0"/>
        <v>0</v>
      </c>
      <c r="C31" s="14">
        <f>H31+I31</f>
        <v>0</v>
      </c>
      <c r="D31" s="14">
        <f>SUM(D32:D42)</f>
        <v>0</v>
      </c>
      <c r="E31" s="14">
        <f t="shared" ref="E31" si="18">SUM(E32:E42)</f>
        <v>0</v>
      </c>
      <c r="F31" s="14">
        <f t="shared" ref="F31:M31" si="19">SUM(F32:F42)</f>
        <v>0</v>
      </c>
      <c r="G31" s="14">
        <f t="shared" si="19"/>
        <v>0</v>
      </c>
      <c r="H31" s="14">
        <f t="shared" si="19"/>
        <v>0</v>
      </c>
      <c r="I31" s="14">
        <f t="shared" si="19"/>
        <v>0</v>
      </c>
      <c r="J31" s="14">
        <f t="shared" si="19"/>
        <v>0</v>
      </c>
      <c r="K31" s="14">
        <f t="shared" si="19"/>
        <v>0</v>
      </c>
      <c r="L31" s="14">
        <f t="shared" si="19"/>
        <v>0</v>
      </c>
      <c r="M31" s="14">
        <f t="shared" si="19"/>
        <v>0</v>
      </c>
      <c r="N31" s="14">
        <f>SUM(N32:N42)</f>
        <v>0</v>
      </c>
      <c r="O31" s="14">
        <v>0</v>
      </c>
      <c r="P31" s="14">
        <v>0</v>
      </c>
      <c r="Q31" s="14">
        <f t="shared" ref="Q31:BF31" si="20">SUM(Q32:Q42)</f>
        <v>0</v>
      </c>
      <c r="R31" s="14">
        <f t="shared" si="20"/>
        <v>0</v>
      </c>
      <c r="S31" s="14">
        <f t="shared" si="20"/>
        <v>0</v>
      </c>
      <c r="T31" s="14">
        <f t="shared" si="20"/>
        <v>0</v>
      </c>
      <c r="U31" s="14">
        <f t="shared" si="20"/>
        <v>0</v>
      </c>
      <c r="V31" s="14">
        <f t="shared" si="20"/>
        <v>0</v>
      </c>
      <c r="W31" s="14">
        <f t="shared" si="20"/>
        <v>16176.0029296875</v>
      </c>
      <c r="X31" s="14">
        <f t="shared" si="3"/>
        <v>0</v>
      </c>
      <c r="Y31" s="14">
        <f t="shared" si="20"/>
        <v>0</v>
      </c>
      <c r="Z31" s="14">
        <f t="shared" si="20"/>
        <v>0</v>
      </c>
      <c r="AA31" s="14">
        <f t="shared" si="20"/>
        <v>0</v>
      </c>
      <c r="AB31" s="14">
        <f t="shared" si="20"/>
        <v>0</v>
      </c>
      <c r="AC31" s="14">
        <f t="shared" si="20"/>
        <v>0</v>
      </c>
      <c r="AD31" s="14">
        <f t="shared" si="20"/>
        <v>4398.73828125</v>
      </c>
      <c r="AE31" s="14">
        <f t="shared" si="20"/>
        <v>0</v>
      </c>
      <c r="AF31" s="14">
        <f t="shared" si="20"/>
        <v>0</v>
      </c>
      <c r="AG31" s="14">
        <f t="shared" si="20"/>
        <v>0</v>
      </c>
      <c r="AH31" s="14">
        <f t="shared" si="20"/>
        <v>0</v>
      </c>
      <c r="AI31" s="14">
        <f t="shared" si="20"/>
        <v>0</v>
      </c>
      <c r="AJ31" s="14">
        <f t="shared" si="20"/>
        <v>0</v>
      </c>
      <c r="AK31" s="14">
        <f t="shared" si="20"/>
        <v>0</v>
      </c>
      <c r="AL31" s="14">
        <f t="shared" si="20"/>
        <v>0</v>
      </c>
      <c r="AM31" s="14">
        <f t="shared" si="20"/>
        <v>0</v>
      </c>
      <c r="AN31" s="14">
        <f t="shared" si="20"/>
        <v>0</v>
      </c>
      <c r="AO31" s="14">
        <f t="shared" si="20"/>
        <v>0</v>
      </c>
      <c r="AP31" s="14">
        <f t="shared" si="20"/>
        <v>0</v>
      </c>
      <c r="AQ31" s="14">
        <f t="shared" si="20"/>
        <v>0</v>
      </c>
      <c r="AR31" s="14">
        <f t="shared" si="20"/>
        <v>0</v>
      </c>
      <c r="AS31" s="14">
        <f t="shared" si="20"/>
        <v>0</v>
      </c>
      <c r="AT31" s="14">
        <f t="shared" si="20"/>
        <v>0</v>
      </c>
      <c r="AU31" s="14">
        <f t="shared" si="20"/>
        <v>0</v>
      </c>
      <c r="AV31" s="14">
        <f t="shared" si="20"/>
        <v>0</v>
      </c>
      <c r="AW31" s="14">
        <f>SUM(AW32:AW42)</f>
        <v>0</v>
      </c>
      <c r="AX31" s="14">
        <f t="shared" si="20"/>
        <v>0</v>
      </c>
      <c r="AY31" s="14">
        <f t="shared" si="20"/>
        <v>0</v>
      </c>
      <c r="AZ31" s="14">
        <f t="shared" si="20"/>
        <v>0</v>
      </c>
      <c r="BA31" s="14">
        <f t="shared" si="20"/>
        <v>0</v>
      </c>
      <c r="BB31" s="14">
        <f t="shared" si="20"/>
        <v>0</v>
      </c>
      <c r="BC31" s="14">
        <f t="shared" si="20"/>
        <v>0</v>
      </c>
      <c r="BD31" s="14">
        <f t="shared" si="20"/>
        <v>0</v>
      </c>
      <c r="BE31" s="14">
        <f>SUM(BE32:BE42)</f>
        <v>30221000</v>
      </c>
      <c r="BF31" s="14">
        <f t="shared" si="20"/>
        <v>0</v>
      </c>
      <c r="BH31" s="7"/>
      <c r="BI31" s="7"/>
      <c r="BJ31" s="7"/>
      <c r="BK31" s="7"/>
    </row>
    <row r="32" spans="1:63" ht="13.5" x14ac:dyDescent="0.25">
      <c r="A32" s="8" t="s">
        <v>74</v>
      </c>
      <c r="B32" s="12">
        <f t="shared" si="0"/>
        <v>0</v>
      </c>
      <c r="C32" s="12">
        <f t="shared" si="1"/>
        <v>0</v>
      </c>
      <c r="D32" s="12"/>
      <c r="E32" s="12">
        <v>0</v>
      </c>
      <c r="F32" s="12"/>
      <c r="G32" s="12"/>
      <c r="H32" s="12"/>
      <c r="I32" s="12"/>
      <c r="J32" s="12"/>
      <c r="K32" s="12"/>
      <c r="L32" s="12"/>
      <c r="M32" s="12"/>
      <c r="N32" s="12"/>
      <c r="O32" s="12"/>
      <c r="P32" s="12"/>
      <c r="Q32" s="12"/>
      <c r="R32" s="12">
        <f t="shared" si="17"/>
        <v>0</v>
      </c>
      <c r="S32" s="12"/>
      <c r="T32" s="12"/>
      <c r="U32" s="12"/>
      <c r="V32" s="12"/>
      <c r="W32" s="12"/>
      <c r="X32" s="12">
        <f t="shared" si="3"/>
        <v>0</v>
      </c>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v>3230000</v>
      </c>
      <c r="BF32" s="12"/>
    </row>
    <row r="33" spans="1:65" ht="13.5" x14ac:dyDescent="0.25">
      <c r="A33" s="8" t="s">
        <v>75</v>
      </c>
      <c r="B33" s="12">
        <f t="shared" si="0"/>
        <v>0</v>
      </c>
      <c r="C33" s="12">
        <f t="shared" si="1"/>
        <v>0</v>
      </c>
      <c r="D33" s="12"/>
      <c r="E33" s="12">
        <v>0</v>
      </c>
      <c r="F33" s="12"/>
      <c r="G33" s="12"/>
      <c r="H33" s="12"/>
      <c r="I33" s="12"/>
      <c r="J33" s="12"/>
      <c r="K33" s="12"/>
      <c r="L33" s="12"/>
      <c r="M33" s="12"/>
      <c r="N33" s="12"/>
      <c r="O33" s="12"/>
      <c r="P33" s="12"/>
      <c r="Q33" s="12"/>
      <c r="R33" s="12">
        <f t="shared" si="17"/>
        <v>0</v>
      </c>
      <c r="S33" s="12"/>
      <c r="T33" s="12"/>
      <c r="U33" s="12"/>
      <c r="V33" s="12"/>
      <c r="W33" s="12"/>
      <c r="X33" s="12">
        <f t="shared" si="3"/>
        <v>0</v>
      </c>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row>
    <row r="34" spans="1:65" ht="13.5" x14ac:dyDescent="0.25">
      <c r="A34" s="8" t="s">
        <v>66</v>
      </c>
      <c r="B34" s="12">
        <f t="shared" si="0"/>
        <v>0</v>
      </c>
      <c r="C34" s="12">
        <f t="shared" si="1"/>
        <v>0</v>
      </c>
      <c r="D34" s="12"/>
      <c r="E34" s="12">
        <v>0</v>
      </c>
      <c r="F34" s="12"/>
      <c r="G34" s="12"/>
      <c r="H34" s="12"/>
      <c r="I34" s="12"/>
      <c r="J34" s="12"/>
      <c r="K34" s="12"/>
      <c r="L34" s="12"/>
      <c r="M34" s="12"/>
      <c r="N34" s="12"/>
      <c r="O34" s="12"/>
      <c r="P34" s="12"/>
      <c r="Q34" s="12"/>
      <c r="R34" s="12">
        <f t="shared" si="17"/>
        <v>0</v>
      </c>
      <c r="S34" s="12"/>
      <c r="T34" s="12"/>
      <c r="U34" s="12"/>
      <c r="V34" s="12"/>
      <c r="W34" s="12"/>
      <c r="X34" s="12">
        <f t="shared" si="3"/>
        <v>0</v>
      </c>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row>
    <row r="35" spans="1:65" ht="13.5" x14ac:dyDescent="0.25">
      <c r="A35" s="8" t="s">
        <v>67</v>
      </c>
      <c r="B35" s="12">
        <f t="shared" si="0"/>
        <v>0</v>
      </c>
      <c r="C35" s="12">
        <f t="shared" si="1"/>
        <v>0</v>
      </c>
      <c r="D35" s="12"/>
      <c r="E35" s="12">
        <v>0</v>
      </c>
      <c r="F35" s="12"/>
      <c r="G35" s="12"/>
      <c r="H35" s="12"/>
      <c r="I35" s="12"/>
      <c r="J35" s="12"/>
      <c r="K35" s="12"/>
      <c r="L35" s="12"/>
      <c r="M35" s="12"/>
      <c r="N35" s="12"/>
      <c r="O35" s="12"/>
      <c r="P35" s="12"/>
      <c r="Q35" s="12"/>
      <c r="R35" s="12">
        <f t="shared" si="17"/>
        <v>0</v>
      </c>
      <c r="S35" s="12"/>
      <c r="T35" s="12"/>
      <c r="U35" s="12"/>
      <c r="V35" s="12"/>
      <c r="W35" s="12"/>
      <c r="X35" s="12">
        <f t="shared" si="3"/>
        <v>0</v>
      </c>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row>
    <row r="36" spans="1:65" ht="13.5" x14ac:dyDescent="0.25">
      <c r="A36" s="8" t="s">
        <v>68</v>
      </c>
      <c r="B36" s="12">
        <f t="shared" si="0"/>
        <v>0</v>
      </c>
      <c r="C36" s="12">
        <f t="shared" si="1"/>
        <v>0</v>
      </c>
      <c r="D36" s="12"/>
      <c r="E36" s="12">
        <v>0</v>
      </c>
      <c r="F36" s="12"/>
      <c r="G36" s="12"/>
      <c r="H36" s="12"/>
      <c r="I36" s="12"/>
      <c r="J36" s="12"/>
      <c r="K36" s="12"/>
      <c r="L36" s="12"/>
      <c r="M36" s="12"/>
      <c r="N36" s="12"/>
      <c r="O36" s="12"/>
      <c r="P36" s="12"/>
      <c r="Q36" s="12"/>
      <c r="R36" s="12">
        <f t="shared" si="17"/>
        <v>0</v>
      </c>
      <c r="S36" s="12"/>
      <c r="T36" s="12"/>
      <c r="U36" s="12"/>
      <c r="V36" s="12"/>
      <c r="W36" s="12"/>
      <c r="X36" s="12">
        <f t="shared" si="3"/>
        <v>0</v>
      </c>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row>
    <row r="37" spans="1:65" ht="13.5" x14ac:dyDescent="0.25">
      <c r="A37" s="8" t="s">
        <v>76</v>
      </c>
      <c r="B37" s="12">
        <f t="shared" si="0"/>
        <v>0</v>
      </c>
      <c r="C37" s="12">
        <f t="shared" si="1"/>
        <v>0</v>
      </c>
      <c r="D37" s="12"/>
      <c r="E37" s="12">
        <v>0</v>
      </c>
      <c r="F37" s="12"/>
      <c r="G37" s="12"/>
      <c r="H37" s="12"/>
      <c r="I37" s="12"/>
      <c r="J37" s="12"/>
      <c r="K37" s="12"/>
      <c r="L37" s="12"/>
      <c r="M37" s="12"/>
      <c r="N37" s="12"/>
      <c r="O37" s="12"/>
      <c r="P37" s="12"/>
      <c r="Q37" s="12"/>
      <c r="R37" s="12">
        <f t="shared" si="17"/>
        <v>0</v>
      </c>
      <c r="S37" s="12"/>
      <c r="T37" s="12"/>
      <c r="U37" s="12"/>
      <c r="V37" s="12"/>
      <c r="W37" s="12"/>
      <c r="X37" s="12">
        <f t="shared" si="3"/>
        <v>0</v>
      </c>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row>
    <row r="38" spans="1:65" ht="13.5" x14ac:dyDescent="0.25">
      <c r="A38" s="8" t="s">
        <v>70</v>
      </c>
      <c r="B38" s="12">
        <f t="shared" si="0"/>
        <v>0</v>
      </c>
      <c r="C38" s="12">
        <f t="shared" si="1"/>
        <v>0</v>
      </c>
      <c r="D38" s="12"/>
      <c r="E38" s="12">
        <v>0</v>
      </c>
      <c r="F38" s="12"/>
      <c r="G38" s="12"/>
      <c r="H38" s="12"/>
      <c r="I38" s="12"/>
      <c r="J38" s="12"/>
      <c r="K38" s="12"/>
      <c r="L38" s="12"/>
      <c r="M38" s="12"/>
      <c r="N38" s="12"/>
      <c r="O38" s="12"/>
      <c r="P38" s="12"/>
      <c r="Q38" s="12"/>
      <c r="R38" s="12">
        <f t="shared" si="17"/>
        <v>0</v>
      </c>
      <c r="S38" s="12"/>
      <c r="T38" s="12"/>
      <c r="U38" s="12"/>
      <c r="V38" s="12"/>
      <c r="W38" s="12"/>
      <c r="X38" s="12">
        <f t="shared" si="3"/>
        <v>0</v>
      </c>
      <c r="Y38" s="12"/>
      <c r="Z38" s="12"/>
      <c r="AA38" s="12"/>
      <c r="AB38" s="12"/>
      <c r="AC38" s="12"/>
      <c r="AD38" s="12">
        <v>4398.73828125</v>
      </c>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v>8140000</v>
      </c>
      <c r="BF38" s="12"/>
    </row>
    <row r="39" spans="1:65" ht="13.5" x14ac:dyDescent="0.25">
      <c r="A39" s="22" t="s">
        <v>125</v>
      </c>
      <c r="B39" s="12">
        <f t="shared" si="0"/>
        <v>0</v>
      </c>
      <c r="C39" s="12">
        <f>H39+I39</f>
        <v>0</v>
      </c>
      <c r="D39" s="12"/>
      <c r="E39" s="12">
        <v>0</v>
      </c>
      <c r="F39" s="12"/>
      <c r="G39" s="12"/>
      <c r="H39" s="12"/>
      <c r="I39" s="12"/>
      <c r="J39" s="12"/>
      <c r="K39" s="12"/>
      <c r="L39" s="12"/>
      <c r="M39" s="12"/>
      <c r="N39" s="12"/>
      <c r="O39" s="12"/>
      <c r="P39" s="12"/>
      <c r="Q39" s="12"/>
      <c r="R39" s="12">
        <f t="shared" si="17"/>
        <v>0</v>
      </c>
      <c r="S39" s="12"/>
      <c r="T39" s="12"/>
      <c r="U39" s="12"/>
      <c r="V39" s="12"/>
      <c r="W39" s="12">
        <v>16176.0029296875</v>
      </c>
      <c r="X39" s="12">
        <f t="shared" si="3"/>
        <v>0</v>
      </c>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v>14889000</v>
      </c>
      <c r="BF39" s="12"/>
    </row>
    <row r="40" spans="1:65" ht="13.5" x14ac:dyDescent="0.25">
      <c r="A40" s="8" t="s">
        <v>77</v>
      </c>
      <c r="B40" s="12">
        <f t="shared" si="0"/>
        <v>0</v>
      </c>
      <c r="C40" s="12">
        <f t="shared" si="1"/>
        <v>0</v>
      </c>
      <c r="D40" s="12"/>
      <c r="E40" s="12">
        <v>0</v>
      </c>
      <c r="F40" s="12"/>
      <c r="G40" s="12"/>
      <c r="H40" s="12"/>
      <c r="I40" s="12"/>
      <c r="J40" s="12"/>
      <c r="K40" s="12"/>
      <c r="L40" s="12"/>
      <c r="M40" s="12"/>
      <c r="N40" s="12"/>
      <c r="O40" s="12"/>
      <c r="P40" s="12"/>
      <c r="Q40" s="12"/>
      <c r="R40" s="12">
        <f t="shared" si="17"/>
        <v>0</v>
      </c>
      <c r="S40" s="12"/>
      <c r="T40" s="12"/>
      <c r="U40" s="12"/>
      <c r="V40" s="12"/>
      <c r="W40" s="12"/>
      <c r="X40" s="12">
        <f t="shared" si="3"/>
        <v>0</v>
      </c>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v>3962000</v>
      </c>
      <c r="BF40" s="12"/>
    </row>
    <row r="41" spans="1:65" ht="13.5" x14ac:dyDescent="0.25">
      <c r="A41" s="8" t="s">
        <v>78</v>
      </c>
      <c r="B41" s="12">
        <f t="shared" si="0"/>
        <v>0</v>
      </c>
      <c r="C41" s="12">
        <f t="shared" si="1"/>
        <v>0</v>
      </c>
      <c r="D41" s="12"/>
      <c r="E41" s="12">
        <v>0</v>
      </c>
      <c r="F41" s="12"/>
      <c r="G41" s="12"/>
      <c r="H41" s="12"/>
      <c r="I41" s="12"/>
      <c r="J41" s="12"/>
      <c r="K41" s="12"/>
      <c r="L41" s="12"/>
      <c r="M41" s="12"/>
      <c r="N41" s="12"/>
      <c r="O41" s="12"/>
      <c r="P41" s="12"/>
      <c r="Q41" s="12"/>
      <c r="R41" s="12">
        <f t="shared" si="17"/>
        <v>0</v>
      </c>
      <c r="S41" s="12"/>
      <c r="T41" s="12"/>
      <c r="U41" s="12"/>
      <c r="V41" s="12"/>
      <c r="W41" s="12"/>
      <c r="X41" s="12">
        <f t="shared" si="3"/>
        <v>0</v>
      </c>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row>
    <row r="42" spans="1:65" ht="13.5" x14ac:dyDescent="0.25">
      <c r="A42" s="8" t="s">
        <v>79</v>
      </c>
      <c r="B42" s="12">
        <f t="shared" si="0"/>
        <v>0</v>
      </c>
      <c r="C42" s="12">
        <f t="shared" si="1"/>
        <v>0</v>
      </c>
      <c r="D42" s="12"/>
      <c r="E42" s="12">
        <v>0</v>
      </c>
      <c r="F42" s="12"/>
      <c r="G42" s="12"/>
      <c r="H42" s="12"/>
      <c r="I42" s="12"/>
      <c r="J42" s="12"/>
      <c r="K42" s="12"/>
      <c r="L42" s="12"/>
      <c r="M42" s="12"/>
      <c r="N42" s="12"/>
      <c r="O42" s="12"/>
      <c r="P42" s="12"/>
      <c r="Q42" s="12"/>
      <c r="R42" s="12">
        <f t="shared" si="17"/>
        <v>0</v>
      </c>
      <c r="S42" s="12"/>
      <c r="T42" s="12"/>
      <c r="U42" s="12"/>
      <c r="V42" s="12"/>
      <c r="W42" s="12"/>
      <c r="X42" s="12">
        <f t="shared" si="3"/>
        <v>0</v>
      </c>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row>
    <row r="43" spans="1:65" ht="13.5" x14ac:dyDescent="0.25">
      <c r="A43" s="22" t="s">
        <v>127</v>
      </c>
      <c r="B43" s="12">
        <f t="shared" si="0"/>
        <v>0</v>
      </c>
      <c r="C43" s="12">
        <f t="shared" si="1"/>
        <v>0</v>
      </c>
      <c r="D43" s="12"/>
      <c r="E43" s="12">
        <v>0</v>
      </c>
      <c r="F43" s="12"/>
      <c r="G43" s="12"/>
      <c r="H43" s="12"/>
      <c r="I43" s="12"/>
      <c r="J43" s="12"/>
      <c r="K43" s="12"/>
      <c r="L43" s="12"/>
      <c r="M43" s="12"/>
      <c r="N43" s="12"/>
      <c r="O43" s="12"/>
      <c r="P43" s="12"/>
      <c r="Q43" s="12"/>
      <c r="R43" s="12">
        <f t="shared" si="17"/>
        <v>0</v>
      </c>
      <c r="S43" s="12"/>
      <c r="T43" s="12"/>
      <c r="U43" s="12"/>
      <c r="V43" s="12"/>
      <c r="W43" s="12"/>
      <c r="X43" s="12">
        <f t="shared" si="3"/>
        <v>0</v>
      </c>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v>24468000</v>
      </c>
      <c r="BF43" s="12"/>
    </row>
    <row r="44" spans="1:65" s="2" customFormat="1" ht="15.75" x14ac:dyDescent="0.2">
      <c r="A44" s="13" t="s">
        <v>80</v>
      </c>
      <c r="B44" s="14">
        <f t="shared" si="0"/>
        <v>21114865.125</v>
      </c>
      <c r="C44" s="14">
        <f t="shared" si="1"/>
        <v>0</v>
      </c>
      <c r="D44" s="14">
        <f t="shared" ref="D44:M44" si="21">D45+D59+D67</f>
        <v>0</v>
      </c>
      <c r="E44" s="14">
        <f>E45+E59+E67</f>
        <v>1196968</v>
      </c>
      <c r="F44" s="14">
        <f>F45+F59+F67</f>
        <v>19917897.125</v>
      </c>
      <c r="G44" s="14">
        <f t="shared" si="21"/>
        <v>0</v>
      </c>
      <c r="H44" s="14">
        <f t="shared" si="21"/>
        <v>0</v>
      </c>
      <c r="I44" s="14">
        <f t="shared" si="21"/>
        <v>0</v>
      </c>
      <c r="J44" s="14">
        <f t="shared" si="21"/>
        <v>0</v>
      </c>
      <c r="K44" s="14">
        <f t="shared" si="21"/>
        <v>0</v>
      </c>
      <c r="L44" s="14">
        <f t="shared" si="21"/>
        <v>0</v>
      </c>
      <c r="M44" s="14">
        <f t="shared" si="21"/>
        <v>0</v>
      </c>
      <c r="N44" s="14">
        <f>N45+N59+N67</f>
        <v>21597.35888671875</v>
      </c>
      <c r="O44" s="14">
        <f>O45+O59+O67</f>
        <v>26237</v>
      </c>
      <c r="P44" s="14">
        <f t="shared" ref="P44:AT44" si="22">P45+P59+P67</f>
        <v>25894</v>
      </c>
      <c r="Q44" s="14">
        <f t="shared" si="22"/>
        <v>0</v>
      </c>
      <c r="R44" s="14">
        <f t="shared" si="22"/>
        <v>407318</v>
      </c>
      <c r="S44" s="14">
        <f t="shared" si="22"/>
        <v>407318</v>
      </c>
      <c r="T44" s="14">
        <f t="shared" si="22"/>
        <v>0</v>
      </c>
      <c r="U44" s="14">
        <f t="shared" si="22"/>
        <v>0</v>
      </c>
      <c r="V44" s="14">
        <f t="shared" si="22"/>
        <v>0</v>
      </c>
      <c r="W44" s="14">
        <f t="shared" si="22"/>
        <v>80714</v>
      </c>
      <c r="X44" s="14">
        <f t="shared" si="3"/>
        <v>0</v>
      </c>
      <c r="Y44" s="14">
        <f t="shared" si="22"/>
        <v>0</v>
      </c>
      <c r="Z44" s="14">
        <f t="shared" si="22"/>
        <v>0</v>
      </c>
      <c r="AA44" s="14">
        <f t="shared" si="22"/>
        <v>0</v>
      </c>
      <c r="AB44" s="14">
        <f t="shared" si="22"/>
        <v>0</v>
      </c>
      <c r="AC44" s="14">
        <f t="shared" si="22"/>
        <v>0</v>
      </c>
      <c r="AD44" s="14">
        <f t="shared" si="22"/>
        <v>0</v>
      </c>
      <c r="AE44" s="14">
        <f t="shared" si="22"/>
        <v>0</v>
      </c>
      <c r="AF44" s="14">
        <f>AF45+AF59+AF67</f>
        <v>613127.859375</v>
      </c>
      <c r="AG44" s="14">
        <f>AG45+AG59+AG67</f>
        <v>11179607.984375</v>
      </c>
      <c r="AH44" s="14">
        <f>AH45+AH59+AH67</f>
        <v>19648.310546875</v>
      </c>
      <c r="AI44" s="14">
        <f t="shared" si="22"/>
        <v>0</v>
      </c>
      <c r="AJ44" s="14">
        <f t="shared" si="22"/>
        <v>2307734</v>
      </c>
      <c r="AK44" s="14">
        <f t="shared" si="22"/>
        <v>502820.00463867188</v>
      </c>
      <c r="AL44" s="14">
        <f t="shared" si="22"/>
        <v>9738007.576171875</v>
      </c>
      <c r="AM44" s="14">
        <f t="shared" si="22"/>
        <v>468373.71661376953</v>
      </c>
      <c r="AN44" s="14">
        <f t="shared" si="22"/>
        <v>0</v>
      </c>
      <c r="AO44" s="14">
        <f>AO45+AO59+AO67+AO72</f>
        <v>114213.97873306274</v>
      </c>
      <c r="AP44" s="14">
        <f t="shared" ref="AP44:AR44" si="23">AP45+AP59+AP67+AP72</f>
        <v>1690000</v>
      </c>
      <c r="AQ44" s="14">
        <f t="shared" si="23"/>
        <v>358581.8046875</v>
      </c>
      <c r="AR44" s="14">
        <f t="shared" si="23"/>
        <v>6234.3799800872803</v>
      </c>
      <c r="AS44" s="14">
        <f t="shared" si="22"/>
        <v>0</v>
      </c>
      <c r="AT44" s="14">
        <f t="shared" si="22"/>
        <v>2712000</v>
      </c>
      <c r="AU44" s="14">
        <f>AU45+AU59+AU67</f>
        <v>0</v>
      </c>
      <c r="AV44" s="14">
        <f t="shared" ref="AV44:BD44" si="24">AV45+AV59+AV67</f>
        <v>0</v>
      </c>
      <c r="AW44" s="14">
        <f t="shared" si="24"/>
        <v>0</v>
      </c>
      <c r="AX44" s="14">
        <f t="shared" si="24"/>
        <v>0</v>
      </c>
      <c r="AY44" s="14">
        <f t="shared" si="24"/>
        <v>768950.3125</v>
      </c>
      <c r="AZ44" s="14">
        <f t="shared" si="24"/>
        <v>0</v>
      </c>
      <c r="BA44" s="14">
        <f t="shared" si="24"/>
        <v>0</v>
      </c>
      <c r="BB44" s="14">
        <f t="shared" si="24"/>
        <v>0</v>
      </c>
      <c r="BC44" s="14">
        <f t="shared" si="24"/>
        <v>0</v>
      </c>
      <c r="BD44" s="14">
        <f t="shared" si="24"/>
        <v>0</v>
      </c>
      <c r="BE44" s="14">
        <f>BE45+BE59+BE67</f>
        <v>200467161.99609375</v>
      </c>
      <c r="BF44" s="14">
        <f>BF45+BF59+BF67</f>
        <v>0</v>
      </c>
      <c r="BG44" s="6"/>
      <c r="BH44" s="6"/>
      <c r="BI44" s="6"/>
      <c r="BJ44" s="6"/>
      <c r="BK44" s="6"/>
      <c r="BL44" s="6"/>
      <c r="BM44" s="6"/>
    </row>
    <row r="45" spans="1:65" s="2" customFormat="1" x14ac:dyDescent="0.2">
      <c r="A45" s="13" t="s">
        <v>81</v>
      </c>
      <c r="B45" s="14">
        <f t="shared" si="0"/>
        <v>15708109</v>
      </c>
      <c r="C45" s="14">
        <f t="shared" si="1"/>
        <v>0</v>
      </c>
      <c r="D45" s="14">
        <f>SUM(D46:D58)</f>
        <v>0</v>
      </c>
      <c r="E45" s="14">
        <f t="shared" ref="E45" si="25">SUM(E46:E58)</f>
        <v>1194806</v>
      </c>
      <c r="F45" s="14">
        <f t="shared" ref="F45:M45" si="26">SUM(F46:F58)</f>
        <v>14513303</v>
      </c>
      <c r="G45" s="14">
        <f>SUM(G46:G58)</f>
        <v>0</v>
      </c>
      <c r="H45" s="14">
        <f t="shared" si="26"/>
        <v>0</v>
      </c>
      <c r="I45" s="14">
        <f t="shared" si="26"/>
        <v>0</v>
      </c>
      <c r="J45" s="14">
        <f t="shared" si="26"/>
        <v>0</v>
      </c>
      <c r="K45" s="14">
        <f t="shared" si="26"/>
        <v>0</v>
      </c>
      <c r="L45" s="14">
        <f t="shared" si="26"/>
        <v>0</v>
      </c>
      <c r="M45" s="14">
        <f t="shared" si="26"/>
        <v>0</v>
      </c>
      <c r="N45" s="14">
        <f>SUM(N46:N58)</f>
        <v>21597.35888671875</v>
      </c>
      <c r="O45" s="14">
        <f>SUM(O46:O58)</f>
        <v>26237</v>
      </c>
      <c r="P45" s="14">
        <f>SUM(P46:P58)</f>
        <v>25894</v>
      </c>
      <c r="Q45" s="14">
        <f t="shared" ref="Q45:BD45" si="27">SUM(Q46:Q58)</f>
        <v>0</v>
      </c>
      <c r="R45" s="14">
        <f t="shared" si="27"/>
        <v>363047</v>
      </c>
      <c r="S45" s="14">
        <f t="shared" si="27"/>
        <v>363047</v>
      </c>
      <c r="T45" s="14">
        <f t="shared" si="27"/>
        <v>0</v>
      </c>
      <c r="U45" s="14">
        <f t="shared" si="27"/>
        <v>0</v>
      </c>
      <c r="V45" s="14">
        <f t="shared" si="27"/>
        <v>0</v>
      </c>
      <c r="W45" s="14">
        <f t="shared" si="27"/>
        <v>80674</v>
      </c>
      <c r="X45" s="14">
        <f t="shared" si="3"/>
        <v>0</v>
      </c>
      <c r="Y45" s="14">
        <f t="shared" si="27"/>
        <v>0</v>
      </c>
      <c r="Z45" s="14">
        <f t="shared" si="27"/>
        <v>0</v>
      </c>
      <c r="AA45" s="14">
        <f t="shared" si="27"/>
        <v>0</v>
      </c>
      <c r="AB45" s="14">
        <f t="shared" si="27"/>
        <v>0</v>
      </c>
      <c r="AC45" s="14">
        <f t="shared" si="27"/>
        <v>0</v>
      </c>
      <c r="AD45" s="14">
        <f t="shared" si="27"/>
        <v>0</v>
      </c>
      <c r="AE45" s="14">
        <f t="shared" si="27"/>
        <v>0</v>
      </c>
      <c r="AF45" s="14">
        <f t="shared" si="27"/>
        <v>0</v>
      </c>
      <c r="AG45" s="14">
        <f>SUM(AG46:AG58)</f>
        <v>9460.5</v>
      </c>
      <c r="AH45" s="14">
        <f>SUM(AH46:AH58)</f>
        <v>0</v>
      </c>
      <c r="AI45" s="14">
        <f t="shared" si="27"/>
        <v>0</v>
      </c>
      <c r="AJ45" s="14">
        <f t="shared" si="27"/>
        <v>0</v>
      </c>
      <c r="AK45" s="14">
        <f t="shared" si="27"/>
        <v>16060.590209960938</v>
      </c>
      <c r="AL45" s="14">
        <f t="shared" si="27"/>
        <v>1042660.015625</v>
      </c>
      <c r="AM45" s="14">
        <f t="shared" si="27"/>
        <v>395.04998779296875</v>
      </c>
      <c r="AN45" s="14">
        <f t="shared" si="27"/>
        <v>0</v>
      </c>
      <c r="AO45" s="14">
        <f t="shared" si="27"/>
        <v>0</v>
      </c>
      <c r="AP45" s="14">
        <f>SUM(AP46:AP58)</f>
        <v>0</v>
      </c>
      <c r="AQ45" s="14">
        <f>SUM(AQ46:AQ58)</f>
        <v>0</v>
      </c>
      <c r="AR45" s="14">
        <f t="shared" si="27"/>
        <v>0</v>
      </c>
      <c r="AS45" s="14">
        <f t="shared" si="27"/>
        <v>0</v>
      </c>
      <c r="AT45" s="14">
        <f t="shared" si="27"/>
        <v>0</v>
      </c>
      <c r="AU45" s="14">
        <f t="shared" si="27"/>
        <v>0</v>
      </c>
      <c r="AV45" s="14">
        <f t="shared" si="27"/>
        <v>0</v>
      </c>
      <c r="AW45" s="14">
        <f t="shared" si="27"/>
        <v>0</v>
      </c>
      <c r="AX45" s="14">
        <f t="shared" si="27"/>
        <v>0</v>
      </c>
      <c r="AY45" s="14">
        <f t="shared" si="27"/>
        <v>0</v>
      </c>
      <c r="AZ45" s="14">
        <f t="shared" si="27"/>
        <v>0</v>
      </c>
      <c r="BA45" s="14">
        <f t="shared" si="27"/>
        <v>0</v>
      </c>
      <c r="BB45" s="14">
        <f t="shared" si="27"/>
        <v>0</v>
      </c>
      <c r="BC45" s="14">
        <f t="shared" si="27"/>
        <v>0</v>
      </c>
      <c r="BD45" s="14">
        <f t="shared" si="27"/>
        <v>0</v>
      </c>
      <c r="BE45" s="14">
        <f>SUM(BE46:BE58)</f>
        <v>119085951.99609375</v>
      </c>
      <c r="BF45" s="14">
        <f>SUM(BF46:BF58)</f>
        <v>0</v>
      </c>
      <c r="BG45" s="5"/>
    </row>
    <row r="46" spans="1:65" ht="13.5" x14ac:dyDescent="0.25">
      <c r="A46" s="22" t="s">
        <v>144</v>
      </c>
      <c r="B46" s="12">
        <f t="shared" si="0"/>
        <v>3547508</v>
      </c>
      <c r="C46" s="12">
        <f t="shared" si="1"/>
        <v>0</v>
      </c>
      <c r="D46" s="12"/>
      <c r="E46" s="12">
        <v>351785</v>
      </c>
      <c r="F46" s="12">
        <v>3195723</v>
      </c>
      <c r="G46" s="12"/>
      <c r="H46" s="12"/>
      <c r="I46" s="12"/>
      <c r="J46" s="12"/>
      <c r="K46" s="12"/>
      <c r="L46" s="12"/>
      <c r="M46" s="12"/>
      <c r="N46" s="12">
        <v>6722</v>
      </c>
      <c r="O46" s="12">
        <v>26237</v>
      </c>
      <c r="P46" s="12">
        <v>25894</v>
      </c>
      <c r="Q46" s="12"/>
      <c r="R46" s="12">
        <f t="shared" ref="R46:R57" si="28">SUM(S46:V46)</f>
        <v>0</v>
      </c>
      <c r="S46" s="12"/>
      <c r="T46" s="12"/>
      <c r="U46" s="12"/>
      <c r="V46" s="12"/>
      <c r="W46" s="12">
        <v>13128</v>
      </c>
      <c r="X46" s="12">
        <f t="shared" si="3"/>
        <v>0</v>
      </c>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v>24314832</v>
      </c>
      <c r="BF46" s="12"/>
    </row>
    <row r="47" spans="1:65" ht="13.5" x14ac:dyDescent="0.25">
      <c r="A47" s="22" t="s">
        <v>145</v>
      </c>
      <c r="B47" s="12">
        <f t="shared" si="0"/>
        <v>2056726</v>
      </c>
      <c r="C47" s="12">
        <f t="shared" si="1"/>
        <v>0</v>
      </c>
      <c r="D47" s="12"/>
      <c r="E47" s="12">
        <v>0</v>
      </c>
      <c r="F47" s="12">
        <v>2056726</v>
      </c>
      <c r="G47" s="12"/>
      <c r="H47" s="12"/>
      <c r="I47" s="12"/>
      <c r="J47" s="12"/>
      <c r="K47" s="12"/>
      <c r="L47" s="12"/>
      <c r="M47" s="12"/>
      <c r="N47" s="12">
        <v>2056</v>
      </c>
      <c r="O47" s="12"/>
      <c r="P47" s="12"/>
      <c r="Q47" s="12"/>
      <c r="R47" s="12">
        <f t="shared" si="28"/>
        <v>0</v>
      </c>
      <c r="S47" s="12"/>
      <c r="T47" s="12"/>
      <c r="U47" s="12"/>
      <c r="V47" s="12"/>
      <c r="W47" s="12">
        <v>44085</v>
      </c>
      <c r="X47" s="12">
        <f t="shared" si="3"/>
        <v>0</v>
      </c>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v>10829000</v>
      </c>
      <c r="BF47" s="12"/>
    </row>
    <row r="48" spans="1:65" ht="13.5" x14ac:dyDescent="0.25">
      <c r="A48" s="8" t="s">
        <v>82</v>
      </c>
      <c r="B48" s="12">
        <f t="shared" si="0"/>
        <v>1905632</v>
      </c>
      <c r="C48" s="12">
        <f t="shared" si="1"/>
        <v>0</v>
      </c>
      <c r="D48" s="12"/>
      <c r="E48" s="12">
        <v>662000</v>
      </c>
      <c r="F48" s="12">
        <v>1243632</v>
      </c>
      <c r="G48" s="12"/>
      <c r="H48" s="12"/>
      <c r="I48" s="12"/>
      <c r="J48" s="12"/>
      <c r="K48" s="12"/>
      <c r="L48" s="12"/>
      <c r="M48" s="12"/>
      <c r="N48" s="12">
        <v>2118</v>
      </c>
      <c r="O48" s="12"/>
      <c r="P48" s="12"/>
      <c r="Q48" s="12"/>
      <c r="R48" s="12">
        <f t="shared" si="28"/>
        <v>0</v>
      </c>
      <c r="S48" s="12"/>
      <c r="T48" s="12"/>
      <c r="U48" s="12"/>
      <c r="V48" s="12"/>
      <c r="W48" s="12">
        <v>631</v>
      </c>
      <c r="X48" s="12">
        <f t="shared" si="3"/>
        <v>0</v>
      </c>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v>17880000</v>
      </c>
      <c r="BF48" s="12"/>
    </row>
    <row r="49" spans="1:59" ht="13.5" x14ac:dyDescent="0.25">
      <c r="A49" s="22" t="s">
        <v>146</v>
      </c>
      <c r="B49" s="12">
        <f t="shared" si="0"/>
        <v>1687303</v>
      </c>
      <c r="C49" s="12">
        <f t="shared" si="1"/>
        <v>0</v>
      </c>
      <c r="D49" s="12"/>
      <c r="E49" s="12">
        <v>10436</v>
      </c>
      <c r="F49" s="12">
        <v>1676867</v>
      </c>
      <c r="G49" s="12"/>
      <c r="H49" s="12"/>
      <c r="I49" s="12"/>
      <c r="J49" s="12"/>
      <c r="K49" s="12"/>
      <c r="L49" s="12"/>
      <c r="M49" s="12"/>
      <c r="N49" s="12">
        <v>269</v>
      </c>
      <c r="O49" s="12"/>
      <c r="P49" s="12"/>
      <c r="Q49" s="12"/>
      <c r="R49" s="12">
        <f t="shared" si="28"/>
        <v>0</v>
      </c>
      <c r="S49" s="12"/>
      <c r="T49" s="12"/>
      <c r="U49" s="12"/>
      <c r="V49" s="12"/>
      <c r="W49" s="12">
        <v>14196</v>
      </c>
      <c r="X49" s="12">
        <f t="shared" si="3"/>
        <v>0</v>
      </c>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v>2694000</v>
      </c>
      <c r="BF49" s="12"/>
    </row>
    <row r="50" spans="1:59" ht="13.5" x14ac:dyDescent="0.25">
      <c r="A50" s="8" t="s">
        <v>83</v>
      </c>
      <c r="B50" s="12">
        <f t="shared" si="0"/>
        <v>0</v>
      </c>
      <c r="C50" s="12">
        <f t="shared" si="1"/>
        <v>0</v>
      </c>
      <c r="D50" s="12"/>
      <c r="E50" s="12">
        <v>0</v>
      </c>
      <c r="F50" s="12"/>
      <c r="G50" s="12"/>
      <c r="H50" s="12"/>
      <c r="I50" s="12"/>
      <c r="J50" s="12"/>
      <c r="K50" s="12"/>
      <c r="L50" s="12"/>
      <c r="M50" s="12"/>
      <c r="N50" s="12"/>
      <c r="O50" s="12"/>
      <c r="P50" s="12"/>
      <c r="Q50" s="12"/>
      <c r="R50" s="12">
        <f t="shared" si="28"/>
        <v>0</v>
      </c>
      <c r="S50" s="12"/>
      <c r="T50" s="12"/>
      <c r="U50" s="12"/>
      <c r="V50" s="12"/>
      <c r="W50" s="12">
        <v>602</v>
      </c>
      <c r="X50" s="12">
        <f t="shared" si="3"/>
        <v>0</v>
      </c>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v>48000</v>
      </c>
      <c r="BF50" s="12"/>
    </row>
    <row r="51" spans="1:59" ht="13.5" x14ac:dyDescent="0.25">
      <c r="A51" s="22" t="s">
        <v>147</v>
      </c>
      <c r="B51" s="12">
        <f t="shared" si="0"/>
        <v>0</v>
      </c>
      <c r="C51" s="12">
        <f t="shared" si="1"/>
        <v>0</v>
      </c>
      <c r="D51" s="12"/>
      <c r="E51" s="12">
        <v>0</v>
      </c>
      <c r="F51" s="12"/>
      <c r="G51" s="12"/>
      <c r="H51" s="12"/>
      <c r="I51" s="12"/>
      <c r="J51" s="12"/>
      <c r="K51" s="12"/>
      <c r="L51" s="12"/>
      <c r="M51" s="12"/>
      <c r="N51" s="12">
        <v>254</v>
      </c>
      <c r="O51" s="12"/>
      <c r="P51" s="12"/>
      <c r="Q51" s="12"/>
      <c r="R51" s="12">
        <f t="shared" si="28"/>
        <v>0</v>
      </c>
      <c r="S51" s="12"/>
      <c r="T51" s="12"/>
      <c r="U51" s="12"/>
      <c r="V51" s="12"/>
      <c r="W51" s="12">
        <v>1267</v>
      </c>
      <c r="X51" s="12">
        <f t="shared" si="3"/>
        <v>0</v>
      </c>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v>44999.99609375</v>
      </c>
      <c r="BF51" s="12"/>
    </row>
    <row r="52" spans="1:59" ht="13.5" x14ac:dyDescent="0.25">
      <c r="A52" s="22" t="s">
        <v>148</v>
      </c>
      <c r="B52" s="12">
        <f t="shared" si="0"/>
        <v>213521</v>
      </c>
      <c r="C52" s="12">
        <f t="shared" si="1"/>
        <v>0</v>
      </c>
      <c r="D52" s="12"/>
      <c r="E52" s="12">
        <v>2585</v>
      </c>
      <c r="F52" s="12">
        <v>210936</v>
      </c>
      <c r="G52" s="12"/>
      <c r="H52" s="12"/>
      <c r="I52" s="12"/>
      <c r="J52" s="12"/>
      <c r="K52" s="12"/>
      <c r="L52" s="12"/>
      <c r="M52" s="12"/>
      <c r="N52" s="12">
        <v>266</v>
      </c>
      <c r="O52" s="12"/>
      <c r="P52" s="12"/>
      <c r="Q52" s="12"/>
      <c r="R52" s="12">
        <f t="shared" si="28"/>
        <v>0</v>
      </c>
      <c r="S52" s="12"/>
      <c r="T52" s="12"/>
      <c r="U52" s="12"/>
      <c r="V52" s="12"/>
      <c r="W52" s="12"/>
      <c r="X52" s="12">
        <f t="shared" si="3"/>
        <v>0</v>
      </c>
      <c r="Y52" s="12"/>
      <c r="Z52" s="12"/>
      <c r="AA52" s="12"/>
      <c r="AB52" s="12"/>
      <c r="AC52" s="12"/>
      <c r="AD52" s="12"/>
      <c r="AE52" s="12"/>
      <c r="AF52" s="12"/>
      <c r="AG52" s="12">
        <v>8109</v>
      </c>
      <c r="AH52" s="12"/>
      <c r="AI52" s="12"/>
      <c r="AJ52" s="12"/>
      <c r="AK52" s="12">
        <v>14825.16015625</v>
      </c>
      <c r="AL52" s="12">
        <v>819643.4375</v>
      </c>
      <c r="AM52" s="12">
        <v>32</v>
      </c>
      <c r="AN52" s="12"/>
      <c r="AO52" s="12"/>
      <c r="AP52" s="12"/>
      <c r="AQ52" s="12"/>
      <c r="AR52" s="12"/>
      <c r="AS52" s="12"/>
      <c r="AT52" s="12"/>
      <c r="AU52" s="12"/>
      <c r="AV52" s="12"/>
      <c r="AW52" s="12"/>
      <c r="AX52" s="12"/>
      <c r="AY52" s="12"/>
      <c r="AZ52" s="12"/>
      <c r="BA52" s="12"/>
      <c r="BB52" s="12"/>
      <c r="BC52" s="12"/>
      <c r="BD52" s="12"/>
      <c r="BE52" s="12">
        <v>32035000</v>
      </c>
      <c r="BF52" s="12"/>
    </row>
    <row r="53" spans="1:59" ht="13.5" x14ac:dyDescent="0.25">
      <c r="A53" s="22" t="s">
        <v>149</v>
      </c>
      <c r="B53" s="12">
        <f t="shared" si="0"/>
        <v>0</v>
      </c>
      <c r="C53" s="12">
        <f t="shared" si="1"/>
        <v>0</v>
      </c>
      <c r="D53" s="12"/>
      <c r="E53" s="12">
        <v>0</v>
      </c>
      <c r="F53" s="12"/>
      <c r="G53" s="12"/>
      <c r="H53" s="12"/>
      <c r="I53" s="12"/>
      <c r="J53" s="12"/>
      <c r="K53" s="12"/>
      <c r="L53" s="12"/>
      <c r="M53" s="12"/>
      <c r="N53" s="12">
        <v>107</v>
      </c>
      <c r="O53" s="12"/>
      <c r="P53" s="12"/>
      <c r="Q53" s="12"/>
      <c r="R53" s="12">
        <f t="shared" si="28"/>
        <v>0</v>
      </c>
      <c r="S53" s="12"/>
      <c r="T53" s="12"/>
      <c r="U53" s="12"/>
      <c r="V53" s="12"/>
      <c r="W53" s="12">
        <v>2143</v>
      </c>
      <c r="X53" s="12">
        <f t="shared" si="3"/>
        <v>0</v>
      </c>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v>739000</v>
      </c>
      <c r="BF53" s="12"/>
    </row>
    <row r="54" spans="1:59" ht="13.5" x14ac:dyDescent="0.25">
      <c r="A54" s="22" t="s">
        <v>150</v>
      </c>
      <c r="B54" s="12">
        <f t="shared" si="0"/>
        <v>0</v>
      </c>
      <c r="C54" s="12">
        <f t="shared" si="1"/>
        <v>0</v>
      </c>
      <c r="D54" s="12"/>
      <c r="E54" s="12">
        <v>0</v>
      </c>
      <c r="F54" s="12"/>
      <c r="G54" s="12"/>
      <c r="H54" s="12"/>
      <c r="I54" s="12"/>
      <c r="J54" s="12"/>
      <c r="K54" s="12"/>
      <c r="L54" s="12"/>
      <c r="M54" s="12"/>
      <c r="N54" s="12">
        <v>4287</v>
      </c>
      <c r="O54" s="12"/>
      <c r="P54" s="12"/>
      <c r="Q54" s="12"/>
      <c r="R54" s="12">
        <f t="shared" si="28"/>
        <v>0</v>
      </c>
      <c r="S54" s="12"/>
      <c r="T54" s="12"/>
      <c r="U54" s="12"/>
      <c r="V54" s="12"/>
      <c r="W54" s="12">
        <v>922</v>
      </c>
      <c r="X54" s="12">
        <f t="shared" si="3"/>
        <v>0</v>
      </c>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v>1579000</v>
      </c>
      <c r="BF54" s="12"/>
    </row>
    <row r="55" spans="1:59" ht="13.5" x14ac:dyDescent="0.25">
      <c r="A55" s="8" t="s">
        <v>84</v>
      </c>
      <c r="B55" s="12">
        <f t="shared" si="0"/>
        <v>0</v>
      </c>
      <c r="C55" s="12">
        <f t="shared" si="1"/>
        <v>0</v>
      </c>
      <c r="D55" s="12"/>
      <c r="E55" s="12">
        <v>0</v>
      </c>
      <c r="F55" s="12"/>
      <c r="G55" s="12"/>
      <c r="H55" s="12"/>
      <c r="I55" s="12"/>
      <c r="J55" s="12"/>
      <c r="K55" s="12"/>
      <c r="L55" s="12"/>
      <c r="M55" s="12"/>
      <c r="N55" s="12"/>
      <c r="O55" s="12"/>
      <c r="P55" s="12"/>
      <c r="Q55" s="12"/>
      <c r="R55" s="12">
        <f t="shared" si="28"/>
        <v>0</v>
      </c>
      <c r="S55" s="12"/>
      <c r="T55" s="12"/>
      <c r="U55" s="12"/>
      <c r="V55" s="12"/>
      <c r="W55" s="12"/>
      <c r="X55" s="12">
        <f t="shared" si="3"/>
        <v>0</v>
      </c>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v>265000</v>
      </c>
      <c r="BF55" s="12"/>
    </row>
    <row r="56" spans="1:59" ht="13.5" x14ac:dyDescent="0.25">
      <c r="A56" s="8" t="s">
        <v>85</v>
      </c>
      <c r="B56" s="12">
        <f t="shared" si="0"/>
        <v>0</v>
      </c>
      <c r="C56" s="12">
        <f t="shared" si="1"/>
        <v>0</v>
      </c>
      <c r="D56" s="12"/>
      <c r="E56" s="12">
        <v>0</v>
      </c>
      <c r="F56" s="12"/>
      <c r="G56" s="12"/>
      <c r="H56" s="12"/>
      <c r="I56" s="12"/>
      <c r="J56" s="12"/>
      <c r="K56" s="12"/>
      <c r="L56" s="12"/>
      <c r="M56" s="12"/>
      <c r="N56" s="12"/>
      <c r="O56" s="12"/>
      <c r="P56" s="12"/>
      <c r="Q56" s="12"/>
      <c r="R56" s="12">
        <f t="shared" si="28"/>
        <v>0</v>
      </c>
      <c r="S56" s="12"/>
      <c r="T56" s="12"/>
      <c r="U56" s="12"/>
      <c r="V56" s="12"/>
      <c r="W56" s="12"/>
      <c r="X56" s="12">
        <f t="shared" si="3"/>
        <v>0</v>
      </c>
      <c r="Y56" s="12"/>
      <c r="Z56" s="12"/>
      <c r="AA56" s="12"/>
      <c r="AB56" s="12"/>
      <c r="AC56" s="12"/>
      <c r="AD56" s="12"/>
      <c r="AE56" s="12"/>
      <c r="AF56" s="12"/>
      <c r="AG56" s="12">
        <v>1351.5</v>
      </c>
      <c r="AH56" s="12"/>
      <c r="AI56" s="12"/>
      <c r="AJ56" s="12"/>
      <c r="AK56" s="12">
        <v>1235.4300537109375</v>
      </c>
      <c r="AL56" s="12">
        <v>223016.578125</v>
      </c>
      <c r="AM56" s="12">
        <v>363.04998779296875</v>
      </c>
      <c r="AN56" s="12"/>
      <c r="AO56" s="12"/>
      <c r="AP56" s="12"/>
      <c r="AQ56" s="12"/>
      <c r="AR56" s="12"/>
      <c r="AS56" s="12"/>
      <c r="AT56" s="12"/>
      <c r="AU56" s="12"/>
      <c r="AV56" s="12"/>
      <c r="AW56" s="12"/>
      <c r="AX56" s="12"/>
      <c r="AY56" s="12"/>
      <c r="AZ56" s="12"/>
      <c r="BA56" s="12"/>
      <c r="BB56" s="12"/>
      <c r="BC56" s="12"/>
      <c r="BD56" s="12"/>
      <c r="BE56" s="12">
        <v>113000</v>
      </c>
      <c r="BF56" s="12"/>
    </row>
    <row r="57" spans="1:59" ht="13.5" x14ac:dyDescent="0.25">
      <c r="A57" s="8" t="s">
        <v>86</v>
      </c>
      <c r="B57" s="12">
        <f t="shared" si="0"/>
        <v>168000</v>
      </c>
      <c r="C57" s="12">
        <f t="shared" si="1"/>
        <v>0</v>
      </c>
      <c r="D57" s="12"/>
      <c r="E57" s="12">
        <v>168000</v>
      </c>
      <c r="F57" s="12"/>
      <c r="G57" s="12"/>
      <c r="H57" s="12"/>
      <c r="I57" s="12"/>
      <c r="J57" s="12"/>
      <c r="K57" s="12"/>
      <c r="L57" s="12"/>
      <c r="M57" s="12"/>
      <c r="N57" s="12"/>
      <c r="O57" s="12"/>
      <c r="P57" s="12"/>
      <c r="Q57" s="12"/>
      <c r="R57" s="12">
        <f t="shared" si="28"/>
        <v>0</v>
      </c>
      <c r="S57" s="12"/>
      <c r="T57" s="12"/>
      <c r="U57" s="12"/>
      <c r="V57" s="12"/>
      <c r="W57" s="12">
        <v>10</v>
      </c>
      <c r="X57" s="12">
        <f t="shared" si="3"/>
        <v>0</v>
      </c>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v>238000</v>
      </c>
      <c r="BF57" s="12"/>
    </row>
    <row r="58" spans="1:59" ht="13.5" x14ac:dyDescent="0.25">
      <c r="A58" s="22" t="s">
        <v>151</v>
      </c>
      <c r="B58" s="12">
        <f t="shared" si="0"/>
        <v>6129419</v>
      </c>
      <c r="C58" s="12">
        <f t="shared" si="1"/>
        <v>0</v>
      </c>
      <c r="D58" s="12"/>
      <c r="E58" s="12"/>
      <c r="F58" s="12">
        <v>6129419</v>
      </c>
      <c r="G58" s="12"/>
      <c r="H58" s="12"/>
      <c r="I58" s="12"/>
      <c r="J58" s="12"/>
      <c r="K58" s="12"/>
      <c r="L58" s="12"/>
      <c r="M58" s="12"/>
      <c r="N58" s="12">
        <v>5518.35888671875</v>
      </c>
      <c r="O58" s="12"/>
      <c r="P58" s="12"/>
      <c r="Q58" s="12"/>
      <c r="R58" s="12">
        <v>363047</v>
      </c>
      <c r="S58" s="12">
        <v>363047</v>
      </c>
      <c r="T58" s="12"/>
      <c r="U58" s="12"/>
      <c r="V58" s="12"/>
      <c r="W58" s="12">
        <v>3690</v>
      </c>
      <c r="X58" s="12">
        <f t="shared" si="3"/>
        <v>0</v>
      </c>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v>28306120</v>
      </c>
      <c r="BF58" s="12"/>
    </row>
    <row r="59" spans="1:59" s="2" customFormat="1" x14ac:dyDescent="0.2">
      <c r="A59" s="13" t="s">
        <v>87</v>
      </c>
      <c r="B59" s="14">
        <f t="shared" si="0"/>
        <v>234715</v>
      </c>
      <c r="C59" s="14">
        <f t="shared" si="1"/>
        <v>0</v>
      </c>
      <c r="D59" s="14">
        <f t="shared" ref="D59:M59" si="29">SUM(D60:D66)</f>
        <v>0</v>
      </c>
      <c r="E59" s="14">
        <f t="shared" ref="E59" si="30">SUM(E60:E66)</f>
        <v>1373</v>
      </c>
      <c r="F59" s="14">
        <f t="shared" si="29"/>
        <v>233342</v>
      </c>
      <c r="G59" s="14">
        <f t="shared" si="29"/>
        <v>0</v>
      </c>
      <c r="H59" s="14">
        <f t="shared" si="29"/>
        <v>0</v>
      </c>
      <c r="I59" s="14">
        <f t="shared" si="29"/>
        <v>0</v>
      </c>
      <c r="J59" s="14">
        <f t="shared" si="29"/>
        <v>0</v>
      </c>
      <c r="K59" s="14">
        <f t="shared" si="29"/>
        <v>0</v>
      </c>
      <c r="L59" s="14">
        <f t="shared" si="29"/>
        <v>0</v>
      </c>
      <c r="M59" s="14">
        <f t="shared" si="29"/>
        <v>0</v>
      </c>
      <c r="N59" s="14">
        <f>SUM(N60:N66)</f>
        <v>0</v>
      </c>
      <c r="O59" s="14">
        <v>0</v>
      </c>
      <c r="P59" s="14">
        <v>0</v>
      </c>
      <c r="Q59" s="14">
        <f t="shared" ref="Q59:BD59" si="31">SUM(Q60:Q66)</f>
        <v>0</v>
      </c>
      <c r="R59" s="14">
        <f t="shared" si="31"/>
        <v>0</v>
      </c>
      <c r="S59" s="14">
        <f t="shared" si="31"/>
        <v>0</v>
      </c>
      <c r="T59" s="14">
        <f t="shared" si="31"/>
        <v>0</v>
      </c>
      <c r="U59" s="14">
        <f t="shared" si="31"/>
        <v>0</v>
      </c>
      <c r="V59" s="14">
        <f t="shared" si="31"/>
        <v>0</v>
      </c>
      <c r="W59" s="14">
        <f t="shared" si="31"/>
        <v>0</v>
      </c>
      <c r="X59" s="14">
        <f t="shared" si="3"/>
        <v>0</v>
      </c>
      <c r="Y59" s="14">
        <f t="shared" si="31"/>
        <v>0</v>
      </c>
      <c r="Z59" s="14">
        <f t="shared" si="31"/>
        <v>0</v>
      </c>
      <c r="AA59" s="14">
        <f t="shared" si="31"/>
        <v>0</v>
      </c>
      <c r="AB59" s="14">
        <f t="shared" si="31"/>
        <v>0</v>
      </c>
      <c r="AC59" s="14">
        <f t="shared" si="31"/>
        <v>0</v>
      </c>
      <c r="AD59" s="14">
        <f t="shared" si="31"/>
        <v>0</v>
      </c>
      <c r="AE59" s="14">
        <f t="shared" si="31"/>
        <v>0</v>
      </c>
      <c r="AF59" s="14">
        <f>SUM(AF60:AF66)</f>
        <v>0</v>
      </c>
      <c r="AG59" s="14">
        <f>SUM(AG60:AG66)</f>
        <v>10974180</v>
      </c>
      <c r="AH59" s="14">
        <f>SUM(AH60:AH66)</f>
        <v>19648.310546875</v>
      </c>
      <c r="AI59" s="14">
        <f t="shared" si="31"/>
        <v>0</v>
      </c>
      <c r="AJ59" s="14">
        <f t="shared" si="31"/>
        <v>2307734</v>
      </c>
      <c r="AK59" s="14">
        <f t="shared" si="31"/>
        <v>1235.4300537109375</v>
      </c>
      <c r="AL59" s="14">
        <f t="shared" si="31"/>
        <v>7323910.53125</v>
      </c>
      <c r="AM59" s="14">
        <f t="shared" si="31"/>
        <v>9969.1295166015625</v>
      </c>
      <c r="AN59" s="14">
        <f t="shared" si="31"/>
        <v>0</v>
      </c>
      <c r="AO59" s="14">
        <f t="shared" si="31"/>
        <v>0</v>
      </c>
      <c r="AP59" s="14">
        <f>SUM(AP60:AP66)</f>
        <v>0</v>
      </c>
      <c r="AQ59" s="14">
        <f>SUM(AQ60:AQ66)</f>
        <v>0</v>
      </c>
      <c r="AR59" s="14">
        <f t="shared" si="31"/>
        <v>0</v>
      </c>
      <c r="AS59" s="14">
        <f t="shared" si="31"/>
        <v>0</v>
      </c>
      <c r="AT59" s="14">
        <f t="shared" si="31"/>
        <v>0</v>
      </c>
      <c r="AU59" s="14">
        <f t="shared" si="31"/>
        <v>0</v>
      </c>
      <c r="AV59" s="14">
        <f t="shared" si="31"/>
        <v>0</v>
      </c>
      <c r="AW59" s="14">
        <f t="shared" si="31"/>
        <v>0</v>
      </c>
      <c r="AX59" s="14">
        <f t="shared" si="31"/>
        <v>0</v>
      </c>
      <c r="AY59" s="14">
        <f t="shared" si="31"/>
        <v>0</v>
      </c>
      <c r="AZ59" s="14">
        <f t="shared" si="31"/>
        <v>0</v>
      </c>
      <c r="BA59" s="14">
        <f t="shared" si="31"/>
        <v>0</v>
      </c>
      <c r="BB59" s="14">
        <f t="shared" si="31"/>
        <v>0</v>
      </c>
      <c r="BC59" s="14">
        <f t="shared" si="31"/>
        <v>0</v>
      </c>
      <c r="BD59" s="14">
        <f t="shared" si="31"/>
        <v>0</v>
      </c>
      <c r="BE59" s="14">
        <f>SUM(BE60:BE66)</f>
        <v>3590000</v>
      </c>
      <c r="BF59" s="14">
        <f>SUM(BF60:BF66)</f>
        <v>0</v>
      </c>
      <c r="BG59" s="5"/>
    </row>
    <row r="60" spans="1:59" ht="13.5" x14ac:dyDescent="0.25">
      <c r="A60" s="8" t="s">
        <v>88</v>
      </c>
      <c r="B60" s="12">
        <f t="shared" si="0"/>
        <v>0</v>
      </c>
      <c r="C60" s="12">
        <f t="shared" si="1"/>
        <v>0</v>
      </c>
      <c r="D60" s="12"/>
      <c r="E60" s="12">
        <v>0</v>
      </c>
      <c r="F60" s="12"/>
      <c r="G60" s="12"/>
      <c r="H60" s="12"/>
      <c r="I60" s="12"/>
      <c r="J60" s="12"/>
      <c r="K60" s="12"/>
      <c r="L60" s="12"/>
      <c r="M60" s="12"/>
      <c r="N60" s="12"/>
      <c r="O60" s="12"/>
      <c r="P60" s="12"/>
      <c r="Q60" s="12"/>
      <c r="R60" s="12">
        <f t="shared" ref="R60:R66" si="32">SUM(S60:V60)</f>
        <v>0</v>
      </c>
      <c r="S60" s="12"/>
      <c r="T60" s="12"/>
      <c r="U60" s="12"/>
      <c r="V60" s="12"/>
      <c r="W60" s="12"/>
      <c r="X60" s="12">
        <f t="shared" si="3"/>
        <v>0</v>
      </c>
      <c r="Y60" s="12"/>
      <c r="Z60" s="12"/>
      <c r="AA60" s="12"/>
      <c r="AB60" s="12"/>
      <c r="AC60" s="12"/>
      <c r="AD60" s="12"/>
      <c r="AE60" s="12"/>
      <c r="AF60" s="12"/>
      <c r="AG60" s="12"/>
      <c r="AH60" s="12">
        <v>19648.310546875</v>
      </c>
      <c r="AI60" s="12"/>
      <c r="AJ60" s="12"/>
      <c r="AK60" s="12"/>
      <c r="AL60" s="12"/>
      <c r="AM60" s="12">
        <v>1575.1099853515625</v>
      </c>
      <c r="AN60" s="12"/>
      <c r="AO60" s="12"/>
      <c r="AP60" s="12"/>
      <c r="AQ60" s="12"/>
      <c r="AR60" s="12"/>
      <c r="AS60" s="12"/>
      <c r="AT60" s="12"/>
      <c r="AU60" s="12"/>
      <c r="AV60" s="12"/>
      <c r="AW60" s="12"/>
      <c r="AX60" s="12"/>
      <c r="AY60" s="12"/>
      <c r="AZ60" s="12"/>
      <c r="BA60" s="12"/>
      <c r="BB60" s="12"/>
      <c r="BC60" s="12"/>
      <c r="BD60" s="12"/>
      <c r="BE60" s="12"/>
      <c r="BF60" s="12"/>
    </row>
    <row r="61" spans="1:59" ht="13.5" x14ac:dyDescent="0.25">
      <c r="A61" s="8" t="s">
        <v>89</v>
      </c>
      <c r="B61" s="12">
        <f t="shared" si="0"/>
        <v>0</v>
      </c>
      <c r="C61" s="12">
        <f t="shared" si="1"/>
        <v>0</v>
      </c>
      <c r="D61" s="12"/>
      <c r="E61" s="12">
        <v>0</v>
      </c>
      <c r="F61" s="12"/>
      <c r="G61" s="12"/>
      <c r="H61" s="12"/>
      <c r="I61" s="12"/>
      <c r="J61" s="12"/>
      <c r="K61" s="12"/>
      <c r="L61" s="12"/>
      <c r="M61" s="12"/>
      <c r="N61" s="12"/>
      <c r="O61" s="12"/>
      <c r="P61" s="12"/>
      <c r="Q61" s="12"/>
      <c r="R61" s="12">
        <f t="shared" si="32"/>
        <v>0</v>
      </c>
      <c r="S61" s="12"/>
      <c r="T61" s="12"/>
      <c r="U61" s="12"/>
      <c r="V61" s="12"/>
      <c r="W61" s="12"/>
      <c r="X61" s="12">
        <f t="shared" si="3"/>
        <v>0</v>
      </c>
      <c r="Y61" s="12"/>
      <c r="Z61" s="12"/>
      <c r="AA61" s="12"/>
      <c r="AB61" s="12"/>
      <c r="AC61" s="12"/>
      <c r="AD61" s="12"/>
      <c r="AE61" s="12"/>
      <c r="AF61" s="12"/>
      <c r="AG61" s="12"/>
      <c r="AH61" s="12"/>
      <c r="AI61" s="12"/>
      <c r="AJ61" s="12">
        <v>2307734</v>
      </c>
      <c r="AK61" s="12"/>
      <c r="AL61" s="12"/>
      <c r="AM61" s="12"/>
      <c r="AN61" s="12"/>
      <c r="AO61" s="12"/>
      <c r="AP61" s="12"/>
      <c r="AQ61" s="12"/>
      <c r="AR61" s="12"/>
      <c r="AS61" s="12"/>
      <c r="AT61" s="12"/>
      <c r="AU61" s="12"/>
      <c r="AV61" s="12"/>
      <c r="AW61" s="12"/>
      <c r="AX61" s="12"/>
      <c r="AY61" s="12"/>
      <c r="AZ61" s="12"/>
      <c r="BA61" s="12"/>
      <c r="BB61" s="12"/>
      <c r="BC61" s="12"/>
      <c r="BD61" s="12"/>
      <c r="BE61" s="12"/>
      <c r="BF61" s="12"/>
    </row>
    <row r="62" spans="1:59" ht="13.5" x14ac:dyDescent="0.25">
      <c r="A62" s="8" t="s">
        <v>90</v>
      </c>
      <c r="B62" s="12">
        <f t="shared" si="0"/>
        <v>0</v>
      </c>
      <c r="C62" s="12">
        <f t="shared" si="1"/>
        <v>0</v>
      </c>
      <c r="D62" s="12"/>
      <c r="E62" s="12">
        <v>0</v>
      </c>
      <c r="F62" s="12"/>
      <c r="G62" s="12"/>
      <c r="H62" s="12"/>
      <c r="I62" s="12"/>
      <c r="J62" s="12"/>
      <c r="K62" s="12"/>
      <c r="L62" s="12"/>
      <c r="M62" s="12"/>
      <c r="N62" s="12"/>
      <c r="O62" s="12"/>
      <c r="P62" s="12"/>
      <c r="Q62" s="12"/>
      <c r="R62" s="12">
        <f t="shared" si="32"/>
        <v>0</v>
      </c>
      <c r="S62" s="12"/>
      <c r="T62" s="12"/>
      <c r="U62" s="12"/>
      <c r="V62" s="12"/>
      <c r="W62" s="12"/>
      <c r="X62" s="12">
        <f t="shared" si="3"/>
        <v>0</v>
      </c>
      <c r="Y62" s="12"/>
      <c r="Z62" s="12"/>
      <c r="AA62" s="12"/>
      <c r="AB62" s="12"/>
      <c r="AC62" s="12"/>
      <c r="AD62" s="12"/>
      <c r="AE62" s="12"/>
      <c r="AF62" s="12"/>
      <c r="AG62" s="12">
        <v>10974180</v>
      </c>
      <c r="AH62" s="12"/>
      <c r="AI62" s="12"/>
      <c r="AJ62" s="12"/>
      <c r="AK62" s="12"/>
      <c r="AL62" s="12">
        <v>7290573</v>
      </c>
      <c r="AM62" s="12"/>
      <c r="AN62" s="12"/>
      <c r="AO62" s="12"/>
      <c r="AP62" s="12"/>
      <c r="AQ62" s="12"/>
      <c r="AR62" s="12"/>
      <c r="AS62" s="12"/>
      <c r="AT62" s="12"/>
      <c r="AU62" s="12"/>
      <c r="AV62" s="12"/>
      <c r="AW62" s="12"/>
      <c r="AX62" s="12"/>
      <c r="AY62" s="12"/>
      <c r="AZ62" s="12"/>
      <c r="BA62" s="12"/>
      <c r="BB62" s="12"/>
      <c r="BC62" s="12"/>
      <c r="BD62" s="12"/>
      <c r="BE62" s="12">
        <v>24000</v>
      </c>
      <c r="BF62" s="12"/>
    </row>
    <row r="63" spans="1:59" ht="13.5" x14ac:dyDescent="0.25">
      <c r="A63" s="8" t="s">
        <v>91</v>
      </c>
      <c r="B63" s="12">
        <f t="shared" si="0"/>
        <v>0</v>
      </c>
      <c r="C63" s="12">
        <f t="shared" si="1"/>
        <v>0</v>
      </c>
      <c r="D63" s="12"/>
      <c r="E63" s="12">
        <v>0</v>
      </c>
      <c r="F63" s="12"/>
      <c r="G63" s="12"/>
      <c r="H63" s="12"/>
      <c r="I63" s="12"/>
      <c r="J63" s="12"/>
      <c r="K63" s="12"/>
      <c r="L63" s="12"/>
      <c r="M63" s="12"/>
      <c r="N63" s="12"/>
      <c r="O63" s="12"/>
      <c r="P63" s="12"/>
      <c r="Q63" s="12"/>
      <c r="R63" s="12">
        <f t="shared" si="32"/>
        <v>0</v>
      </c>
      <c r="S63" s="12"/>
      <c r="T63" s="12"/>
      <c r="U63" s="12"/>
      <c r="V63" s="12"/>
      <c r="W63" s="12"/>
      <c r="X63" s="12">
        <f t="shared" si="3"/>
        <v>0</v>
      </c>
      <c r="Y63" s="12"/>
      <c r="Z63" s="12"/>
      <c r="AA63" s="12"/>
      <c r="AB63" s="12"/>
      <c r="AC63" s="12"/>
      <c r="AD63" s="12"/>
      <c r="AE63" s="12"/>
      <c r="AF63" s="12"/>
      <c r="AG63" s="12"/>
      <c r="AH63" s="12"/>
      <c r="AI63" s="12"/>
      <c r="AJ63" s="12"/>
      <c r="AK63" s="12">
        <v>1235.4300537109375</v>
      </c>
      <c r="AL63" s="12">
        <v>33337.53125</v>
      </c>
      <c r="AM63" s="12"/>
      <c r="AN63" s="12"/>
      <c r="AO63" s="12"/>
      <c r="AP63" s="12"/>
      <c r="AQ63" s="12"/>
      <c r="AR63" s="12"/>
      <c r="AS63" s="12"/>
      <c r="AT63" s="12"/>
      <c r="AU63" s="12"/>
      <c r="AV63" s="12"/>
      <c r="AW63" s="12"/>
      <c r="AX63" s="12"/>
      <c r="AY63" s="12"/>
      <c r="AZ63" s="12"/>
      <c r="BA63" s="12"/>
      <c r="BB63" s="12"/>
      <c r="BC63" s="12"/>
      <c r="BD63" s="12"/>
      <c r="BE63" s="12">
        <v>2938000</v>
      </c>
      <c r="BF63" s="12"/>
    </row>
    <row r="64" spans="1:59" ht="13.5" x14ac:dyDescent="0.25">
      <c r="A64" s="8" t="s">
        <v>119</v>
      </c>
      <c r="B64" s="12">
        <f t="shared" si="0"/>
        <v>0</v>
      </c>
      <c r="C64" s="12">
        <f t="shared" si="1"/>
        <v>0</v>
      </c>
      <c r="D64" s="12"/>
      <c r="E64" s="12">
        <v>0</v>
      </c>
      <c r="F64" s="12"/>
      <c r="G64" s="12"/>
      <c r="H64" s="12"/>
      <c r="I64" s="12"/>
      <c r="J64" s="12"/>
      <c r="K64" s="12"/>
      <c r="L64" s="12"/>
      <c r="M64" s="12"/>
      <c r="N64" s="12"/>
      <c r="O64" s="12"/>
      <c r="P64" s="12"/>
      <c r="Q64" s="12"/>
      <c r="R64" s="12">
        <f t="shared" si="32"/>
        <v>0</v>
      </c>
      <c r="S64" s="12"/>
      <c r="T64" s="12"/>
      <c r="U64" s="12"/>
      <c r="V64" s="12"/>
      <c r="W64" s="12"/>
      <c r="X64" s="12">
        <f t="shared" si="3"/>
        <v>0</v>
      </c>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v>100000</v>
      </c>
      <c r="BF64" s="12"/>
    </row>
    <row r="65" spans="1:58" ht="13.5" x14ac:dyDescent="0.25">
      <c r="A65" s="8" t="s">
        <v>120</v>
      </c>
      <c r="B65" s="12">
        <f t="shared" si="0"/>
        <v>0</v>
      </c>
      <c r="C65" s="12">
        <f t="shared" si="1"/>
        <v>0</v>
      </c>
      <c r="D65" s="12"/>
      <c r="E65" s="12">
        <v>0</v>
      </c>
      <c r="F65" s="12"/>
      <c r="G65" s="12"/>
      <c r="H65" s="12"/>
      <c r="I65" s="12"/>
      <c r="J65" s="12"/>
      <c r="K65" s="12"/>
      <c r="L65" s="12"/>
      <c r="M65" s="12"/>
      <c r="N65" s="12"/>
      <c r="O65" s="12"/>
      <c r="P65" s="12"/>
      <c r="Q65" s="12"/>
      <c r="R65" s="12">
        <f t="shared" si="32"/>
        <v>0</v>
      </c>
      <c r="S65" s="12"/>
      <c r="T65" s="12"/>
      <c r="U65" s="12"/>
      <c r="V65" s="12"/>
      <c r="W65" s="12"/>
      <c r="X65" s="12">
        <f t="shared" si="3"/>
        <v>0</v>
      </c>
      <c r="Y65" s="12"/>
      <c r="Z65" s="12"/>
      <c r="AA65" s="12"/>
      <c r="AB65" s="12"/>
      <c r="AC65" s="12"/>
      <c r="AD65" s="12"/>
      <c r="AE65" s="12"/>
      <c r="AF65" s="12"/>
      <c r="AG65" s="12"/>
      <c r="AH65" s="12"/>
      <c r="AI65" s="12"/>
      <c r="AJ65" s="12"/>
      <c r="AK65" s="12"/>
      <c r="AL65" s="12"/>
      <c r="AM65" s="12">
        <v>8394.01953125</v>
      </c>
      <c r="AN65" s="12"/>
      <c r="AO65" s="12"/>
      <c r="AP65" s="12"/>
      <c r="AQ65" s="12"/>
      <c r="AR65" s="12"/>
      <c r="AS65" s="12"/>
      <c r="AT65" s="12"/>
      <c r="AU65" s="12"/>
      <c r="AV65" s="12"/>
      <c r="AW65" s="12"/>
      <c r="AX65" s="12"/>
      <c r="AY65" s="12"/>
      <c r="AZ65" s="12"/>
      <c r="BA65" s="12"/>
      <c r="BB65" s="12"/>
      <c r="BC65" s="12"/>
      <c r="BD65" s="12"/>
      <c r="BE65" s="12"/>
      <c r="BF65" s="12"/>
    </row>
    <row r="66" spans="1:58" ht="13.5" x14ac:dyDescent="0.25">
      <c r="A66" s="8" t="s">
        <v>92</v>
      </c>
      <c r="B66" s="12">
        <f t="shared" si="0"/>
        <v>234715</v>
      </c>
      <c r="C66" s="12">
        <f t="shared" si="1"/>
        <v>0</v>
      </c>
      <c r="D66" s="12"/>
      <c r="E66" s="12">
        <v>1373</v>
      </c>
      <c r="F66" s="12">
        <v>233342</v>
      </c>
      <c r="G66" s="12"/>
      <c r="H66" s="12"/>
      <c r="I66" s="12"/>
      <c r="J66" s="12"/>
      <c r="K66" s="12"/>
      <c r="L66" s="12"/>
      <c r="M66" s="12"/>
      <c r="N66" s="12"/>
      <c r="O66" s="12"/>
      <c r="P66" s="12"/>
      <c r="Q66" s="12"/>
      <c r="R66" s="12">
        <f t="shared" si="32"/>
        <v>0</v>
      </c>
      <c r="S66" s="12"/>
      <c r="T66" s="12"/>
      <c r="U66" s="12"/>
      <c r="V66" s="12"/>
      <c r="W66" s="12"/>
      <c r="X66" s="12">
        <f t="shared" si="3"/>
        <v>0</v>
      </c>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v>528000</v>
      </c>
      <c r="BF66" s="12"/>
    </row>
    <row r="67" spans="1:58" s="2" customFormat="1" x14ac:dyDescent="0.2">
      <c r="A67" s="13" t="s">
        <v>93</v>
      </c>
      <c r="B67" s="14">
        <f t="shared" si="0"/>
        <v>5172041.125</v>
      </c>
      <c r="C67" s="14">
        <f>H67+I67</f>
        <v>0</v>
      </c>
      <c r="D67" s="14">
        <f>SUM(D68:D71)</f>
        <v>0</v>
      </c>
      <c r="E67" s="14">
        <f t="shared" ref="E67" si="33">SUM(E68:E71)</f>
        <v>789</v>
      </c>
      <c r="F67" s="14">
        <f>SUM(F68:F71)</f>
        <v>5171252.125</v>
      </c>
      <c r="G67" s="14">
        <f t="shared" ref="G67:M67" si="34">SUM(G68:G71)</f>
        <v>0</v>
      </c>
      <c r="H67" s="14">
        <f t="shared" si="34"/>
        <v>0</v>
      </c>
      <c r="I67" s="14">
        <f t="shared" si="34"/>
        <v>0</v>
      </c>
      <c r="J67" s="14">
        <f t="shared" si="34"/>
        <v>0</v>
      </c>
      <c r="K67" s="14">
        <f t="shared" si="34"/>
        <v>0</v>
      </c>
      <c r="L67" s="14">
        <f t="shared" si="34"/>
        <v>0</v>
      </c>
      <c r="M67" s="14">
        <f t="shared" si="34"/>
        <v>0</v>
      </c>
      <c r="N67" s="14">
        <f>SUM(N68:N71)</f>
        <v>0</v>
      </c>
      <c r="O67" s="14">
        <v>0</v>
      </c>
      <c r="P67" s="14">
        <v>0</v>
      </c>
      <c r="Q67" s="14">
        <f t="shared" ref="Q67:AT67" si="35">SUM(Q68:Q71)</f>
        <v>0</v>
      </c>
      <c r="R67" s="14">
        <f>SUM(R68:R71)</f>
        <v>44271</v>
      </c>
      <c r="S67" s="14">
        <f t="shared" si="35"/>
        <v>44271</v>
      </c>
      <c r="T67" s="14">
        <f t="shared" si="35"/>
        <v>0</v>
      </c>
      <c r="U67" s="14">
        <f t="shared" si="35"/>
        <v>0</v>
      </c>
      <c r="V67" s="14">
        <f t="shared" si="35"/>
        <v>0</v>
      </c>
      <c r="W67" s="14">
        <f t="shared" si="35"/>
        <v>40</v>
      </c>
      <c r="X67" s="14">
        <f t="shared" si="3"/>
        <v>0</v>
      </c>
      <c r="Y67" s="14">
        <f t="shared" si="35"/>
        <v>0</v>
      </c>
      <c r="Z67" s="14">
        <f t="shared" si="35"/>
        <v>0</v>
      </c>
      <c r="AA67" s="14">
        <f t="shared" si="35"/>
        <v>0</v>
      </c>
      <c r="AB67" s="14">
        <f t="shared" si="35"/>
        <v>0</v>
      </c>
      <c r="AC67" s="14">
        <f t="shared" si="35"/>
        <v>0</v>
      </c>
      <c r="AD67" s="14">
        <f t="shared" si="35"/>
        <v>0</v>
      </c>
      <c r="AE67" s="14">
        <f t="shared" si="35"/>
        <v>0</v>
      </c>
      <c r="AF67" s="14">
        <f t="shared" si="35"/>
        <v>613127.859375</v>
      </c>
      <c r="AG67" s="14">
        <f>SUM(AG68:AG71)</f>
        <v>195967.484375</v>
      </c>
      <c r="AH67" s="14">
        <f t="shared" si="35"/>
        <v>0</v>
      </c>
      <c r="AI67" s="14">
        <f t="shared" si="35"/>
        <v>0</v>
      </c>
      <c r="AJ67" s="14">
        <f t="shared" si="35"/>
        <v>0</v>
      </c>
      <c r="AK67" s="14">
        <f t="shared" si="35"/>
        <v>485523.984375</v>
      </c>
      <c r="AL67" s="14">
        <f t="shared" si="35"/>
        <v>1371437.029296875</v>
      </c>
      <c r="AM67" s="14">
        <f t="shared" si="35"/>
        <v>458009.537109375</v>
      </c>
      <c r="AN67" s="14">
        <f t="shared" si="35"/>
        <v>0</v>
      </c>
      <c r="AO67" s="14">
        <f t="shared" si="35"/>
        <v>0</v>
      </c>
      <c r="AP67" s="14">
        <f>SUM(AP68:AP71)</f>
        <v>0</v>
      </c>
      <c r="AQ67" s="14">
        <f>SUM(AQ68:AQ71)</f>
        <v>0</v>
      </c>
      <c r="AR67" s="14">
        <f t="shared" si="35"/>
        <v>0</v>
      </c>
      <c r="AS67" s="14">
        <f t="shared" si="35"/>
        <v>0</v>
      </c>
      <c r="AT67" s="14">
        <f t="shared" si="35"/>
        <v>2712000</v>
      </c>
      <c r="AU67" s="14">
        <f>SUM(AU68:AU71)</f>
        <v>0</v>
      </c>
      <c r="AV67" s="14">
        <f t="shared" ref="AV67:BD67" si="36">SUM(AV68:AV71)</f>
        <v>0</v>
      </c>
      <c r="AW67" s="14">
        <f t="shared" si="36"/>
        <v>0</v>
      </c>
      <c r="AX67" s="14">
        <f t="shared" si="36"/>
        <v>0</v>
      </c>
      <c r="AY67" s="14">
        <f t="shared" si="36"/>
        <v>768950.3125</v>
      </c>
      <c r="AZ67" s="14">
        <f t="shared" si="36"/>
        <v>0</v>
      </c>
      <c r="BA67" s="14">
        <f t="shared" si="36"/>
        <v>0</v>
      </c>
      <c r="BB67" s="14">
        <f t="shared" si="36"/>
        <v>0</v>
      </c>
      <c r="BC67" s="14">
        <f t="shared" si="36"/>
        <v>0</v>
      </c>
      <c r="BD67" s="14">
        <f t="shared" si="36"/>
        <v>0</v>
      </c>
      <c r="BE67" s="14">
        <f>SUM(BE68:BE71)</f>
        <v>77791210</v>
      </c>
      <c r="BF67" s="14">
        <f>SUM(BF68:BF71)</f>
        <v>0</v>
      </c>
    </row>
    <row r="68" spans="1:58" ht="13.5" x14ac:dyDescent="0.25">
      <c r="A68" s="22" t="s">
        <v>130</v>
      </c>
      <c r="B68" s="12">
        <f t="shared" si="0"/>
        <v>66640</v>
      </c>
      <c r="C68" s="12">
        <f t="shared" si="1"/>
        <v>0</v>
      </c>
      <c r="D68" s="12"/>
      <c r="E68" s="12">
        <v>0</v>
      </c>
      <c r="F68" s="12">
        <v>66640</v>
      </c>
      <c r="G68" s="12"/>
      <c r="H68" s="12"/>
      <c r="I68" s="12"/>
      <c r="J68" s="12"/>
      <c r="K68" s="12"/>
      <c r="L68" s="12"/>
      <c r="M68" s="12"/>
      <c r="N68" s="12"/>
      <c r="O68" s="12"/>
      <c r="P68" s="12"/>
      <c r="Q68" s="12"/>
      <c r="R68" s="12">
        <f t="shared" ref="R68:R69" si="37">SUM(S68:V68)</f>
        <v>0</v>
      </c>
      <c r="S68" s="12"/>
      <c r="T68" s="12"/>
      <c r="U68" s="12"/>
      <c r="V68" s="12"/>
      <c r="W68" s="12"/>
      <c r="X68" s="12">
        <f t="shared" si="3"/>
        <v>0</v>
      </c>
      <c r="Y68" s="12"/>
      <c r="Z68" s="12"/>
      <c r="AA68" s="12"/>
      <c r="AB68" s="12"/>
      <c r="AC68" s="12"/>
      <c r="AD68" s="12"/>
      <c r="AE68" s="12"/>
      <c r="AF68" s="12"/>
      <c r="AG68" s="12">
        <v>181100.984375</v>
      </c>
      <c r="AH68" s="12"/>
      <c r="AI68" s="12"/>
      <c r="AJ68" s="12"/>
      <c r="AK68" s="12">
        <v>58065.2109375</v>
      </c>
      <c r="AL68" s="12">
        <v>880570.625</v>
      </c>
      <c r="AM68" s="12">
        <v>20955.869140625</v>
      </c>
      <c r="AN68" s="12"/>
      <c r="AO68" s="12"/>
      <c r="AP68" s="12"/>
      <c r="AQ68" s="12"/>
      <c r="AR68" s="12"/>
      <c r="AS68" s="12"/>
      <c r="AT68" s="12"/>
      <c r="AU68" s="12"/>
      <c r="AV68" s="12"/>
      <c r="AW68" s="12"/>
      <c r="AX68" s="12"/>
      <c r="AY68" s="12"/>
      <c r="AZ68" s="12"/>
      <c r="BA68" s="12"/>
      <c r="BB68" s="12"/>
      <c r="BC68" s="12"/>
      <c r="BD68" s="12"/>
      <c r="BE68" s="12">
        <v>5841498</v>
      </c>
      <c r="BF68" s="12"/>
    </row>
    <row r="69" spans="1:58" ht="13.5" x14ac:dyDescent="0.25">
      <c r="A69" s="22" t="s">
        <v>131</v>
      </c>
      <c r="B69" s="12">
        <f t="shared" ref="B69:B92" si="38">D69+F69+G69+E69</f>
        <v>1511805.375</v>
      </c>
      <c r="C69" s="12">
        <f>H69+I69</f>
        <v>0</v>
      </c>
      <c r="D69" s="12"/>
      <c r="E69" s="12">
        <v>263</v>
      </c>
      <c r="F69" s="12">
        <v>1511542.375</v>
      </c>
      <c r="G69" s="12"/>
      <c r="H69" s="12"/>
      <c r="I69" s="12"/>
      <c r="J69" s="12"/>
      <c r="K69" s="12"/>
      <c r="L69" s="12"/>
      <c r="M69" s="12"/>
      <c r="N69" s="12"/>
      <c r="O69" s="12"/>
      <c r="P69" s="12"/>
      <c r="Q69" s="12"/>
      <c r="R69" s="12">
        <f t="shared" si="37"/>
        <v>0</v>
      </c>
      <c r="S69" s="12"/>
      <c r="T69" s="12"/>
      <c r="U69" s="12"/>
      <c r="V69" s="12"/>
      <c r="W69" s="12">
        <v>40</v>
      </c>
      <c r="X69" s="12">
        <f t="shared" ref="X69:X74" si="39">SUM(Y69:AC69)</f>
        <v>0</v>
      </c>
      <c r="Y69" s="12"/>
      <c r="Z69" s="12"/>
      <c r="AA69" s="12"/>
      <c r="AB69" s="12"/>
      <c r="AC69" s="12"/>
      <c r="AD69" s="12"/>
      <c r="AE69" s="12"/>
      <c r="AF69" s="12">
        <v>79651.046875</v>
      </c>
      <c r="AG69" s="12">
        <v>6757.5</v>
      </c>
      <c r="AH69" s="12"/>
      <c r="AI69" s="12"/>
      <c r="AJ69" s="12"/>
      <c r="AK69" s="12">
        <v>84009.2421875</v>
      </c>
      <c r="AL69" s="12">
        <v>22991.400390625</v>
      </c>
      <c r="AM69" s="12">
        <v>17315.69921875</v>
      </c>
      <c r="AN69" s="12"/>
      <c r="AO69" s="12"/>
      <c r="AP69" s="12"/>
      <c r="AQ69" s="12"/>
      <c r="AR69" s="12"/>
      <c r="AS69" s="12"/>
      <c r="AT69" s="12"/>
      <c r="AU69" s="12"/>
      <c r="AV69" s="12"/>
      <c r="AW69" s="12"/>
      <c r="AX69" s="12"/>
      <c r="AY69" s="12"/>
      <c r="AZ69" s="12"/>
      <c r="BA69" s="12"/>
      <c r="BB69" s="12"/>
      <c r="BC69" s="12"/>
      <c r="BD69" s="12"/>
      <c r="BE69" s="12">
        <v>28832796</v>
      </c>
      <c r="BF69" s="12"/>
    </row>
    <row r="70" spans="1:58" ht="13.5" x14ac:dyDescent="0.25">
      <c r="A70" s="22" t="s">
        <v>132</v>
      </c>
      <c r="B70" s="12">
        <f t="shared" si="38"/>
        <v>3023610.75</v>
      </c>
      <c r="C70" s="12">
        <f>H70+I70</f>
        <v>0</v>
      </c>
      <c r="D70" s="12"/>
      <c r="E70" s="12">
        <v>526</v>
      </c>
      <c r="F70" s="12">
        <v>3023084.75</v>
      </c>
      <c r="G70" s="12"/>
      <c r="H70" s="12"/>
      <c r="I70" s="12"/>
      <c r="J70" s="12"/>
      <c r="K70" s="12"/>
      <c r="L70" s="12"/>
      <c r="M70" s="12"/>
      <c r="N70" s="12"/>
      <c r="O70" s="12"/>
      <c r="P70" s="12"/>
      <c r="Q70" s="12"/>
      <c r="R70" s="12">
        <v>44271</v>
      </c>
      <c r="S70" s="12">
        <v>44271</v>
      </c>
      <c r="T70" s="12"/>
      <c r="U70" s="12"/>
      <c r="V70" s="12"/>
      <c r="W70" s="12"/>
      <c r="X70" s="12">
        <f t="shared" si="39"/>
        <v>0</v>
      </c>
      <c r="Y70" s="12"/>
      <c r="Z70" s="12"/>
      <c r="AA70" s="12"/>
      <c r="AB70" s="12"/>
      <c r="AC70" s="12"/>
      <c r="AD70" s="12"/>
      <c r="AE70" s="12"/>
      <c r="AF70" s="12">
        <v>533476.8125</v>
      </c>
      <c r="AG70" s="12">
        <v>8109</v>
      </c>
      <c r="AH70" s="12"/>
      <c r="AI70" s="12"/>
      <c r="AJ70" s="12"/>
      <c r="AK70" s="12">
        <v>343449.53125</v>
      </c>
      <c r="AL70" s="12">
        <v>14944.41015625</v>
      </c>
      <c r="AM70" s="12">
        <v>419737.96875</v>
      </c>
      <c r="AN70" s="12"/>
      <c r="AO70" s="12"/>
      <c r="AP70" s="12"/>
      <c r="AQ70" s="12"/>
      <c r="AR70" s="12"/>
      <c r="AS70" s="12"/>
      <c r="AT70" s="12"/>
      <c r="AU70" s="12"/>
      <c r="AV70" s="12"/>
      <c r="AW70" s="12"/>
      <c r="AX70" s="12"/>
      <c r="AY70" s="12">
        <v>768950.3125</v>
      </c>
      <c r="AZ70" s="12"/>
      <c r="BA70" s="12"/>
      <c r="BB70" s="12"/>
      <c r="BC70" s="12"/>
      <c r="BD70" s="12"/>
      <c r="BE70" s="12">
        <v>39670916</v>
      </c>
      <c r="BF70" s="12"/>
    </row>
    <row r="71" spans="1:58" ht="13.5" x14ac:dyDescent="0.25">
      <c r="A71" s="22" t="s">
        <v>133</v>
      </c>
      <c r="B71" s="12">
        <f t="shared" si="38"/>
        <v>569985</v>
      </c>
      <c r="C71" s="12">
        <f>H71+I71</f>
        <v>0</v>
      </c>
      <c r="D71" s="12"/>
      <c r="E71" s="12"/>
      <c r="F71" s="12">
        <v>569985</v>
      </c>
      <c r="G71" s="12"/>
      <c r="H71" s="12"/>
      <c r="I71" s="12"/>
      <c r="J71" s="12"/>
      <c r="K71" s="12"/>
      <c r="L71" s="12"/>
      <c r="M71" s="12"/>
      <c r="N71" s="12"/>
      <c r="O71" s="12"/>
      <c r="P71" s="12"/>
      <c r="Q71" s="12"/>
      <c r="R71" s="12"/>
      <c r="S71" s="12"/>
      <c r="T71" s="12"/>
      <c r="U71" s="12"/>
      <c r="V71" s="12"/>
      <c r="W71" s="12"/>
      <c r="X71" s="12">
        <f t="shared" si="39"/>
        <v>0</v>
      </c>
      <c r="Y71" s="12"/>
      <c r="Z71" s="12"/>
      <c r="AA71" s="12"/>
      <c r="AB71" s="12"/>
      <c r="AC71" s="12"/>
      <c r="AD71" s="12"/>
      <c r="AE71" s="12"/>
      <c r="AF71" s="12"/>
      <c r="AG71" s="12"/>
      <c r="AH71" s="12"/>
      <c r="AI71" s="12"/>
      <c r="AJ71" s="12"/>
      <c r="AK71" s="12"/>
      <c r="AL71" s="12">
        <v>452930.59375</v>
      </c>
      <c r="AM71" s="12"/>
      <c r="AN71" s="12"/>
      <c r="AO71" s="12"/>
      <c r="AP71" s="12"/>
      <c r="AQ71" s="12"/>
      <c r="AR71" s="12"/>
      <c r="AS71" s="12"/>
      <c r="AT71" s="12">
        <v>2712000</v>
      </c>
      <c r="AU71" s="12"/>
      <c r="AV71" s="12"/>
      <c r="AW71" s="12"/>
      <c r="AX71" s="12"/>
      <c r="AY71" s="12"/>
      <c r="AZ71" s="12"/>
      <c r="BA71" s="12"/>
      <c r="BB71" s="12"/>
      <c r="BC71" s="12"/>
      <c r="BD71" s="12"/>
      <c r="BE71" s="12">
        <v>3446000</v>
      </c>
      <c r="BF71" s="12"/>
    </row>
    <row r="72" spans="1:58" s="2" customFormat="1" x14ac:dyDescent="0.2">
      <c r="A72" s="13" t="s">
        <v>94</v>
      </c>
      <c r="B72" s="14">
        <f t="shared" si="38"/>
        <v>0</v>
      </c>
      <c r="C72" s="14">
        <f t="shared" ref="C72:C92" si="40">H72+I72</f>
        <v>0</v>
      </c>
      <c r="D72" s="14">
        <f>SUM(D73:D75)</f>
        <v>0</v>
      </c>
      <c r="E72" s="14">
        <f t="shared" ref="E72" si="41">SUM(E73:E75)</f>
        <v>0</v>
      </c>
      <c r="F72" s="14">
        <f>SUM(F73:F75)</f>
        <v>0</v>
      </c>
      <c r="G72" s="14">
        <f t="shared" ref="G72:W72" si="42">SUM(G73:G75)</f>
        <v>0</v>
      </c>
      <c r="H72" s="14">
        <f t="shared" si="42"/>
        <v>0</v>
      </c>
      <c r="I72" s="14">
        <f t="shared" si="42"/>
        <v>0</v>
      </c>
      <c r="J72" s="14">
        <f t="shared" si="42"/>
        <v>0</v>
      </c>
      <c r="K72" s="14">
        <f t="shared" si="42"/>
        <v>0</v>
      </c>
      <c r="L72" s="14">
        <f t="shared" si="42"/>
        <v>0</v>
      </c>
      <c r="M72" s="14">
        <f t="shared" si="42"/>
        <v>0</v>
      </c>
      <c r="N72" s="14">
        <f t="shared" si="42"/>
        <v>0</v>
      </c>
      <c r="O72" s="14">
        <f t="shared" si="42"/>
        <v>0</v>
      </c>
      <c r="P72" s="14">
        <f t="shared" si="42"/>
        <v>0</v>
      </c>
      <c r="Q72" s="14">
        <f t="shared" si="42"/>
        <v>0</v>
      </c>
      <c r="R72" s="14">
        <f t="shared" si="42"/>
        <v>0</v>
      </c>
      <c r="S72" s="14">
        <f t="shared" si="42"/>
        <v>0</v>
      </c>
      <c r="T72" s="14">
        <f t="shared" si="42"/>
        <v>0</v>
      </c>
      <c r="U72" s="14">
        <f t="shared" si="42"/>
        <v>0</v>
      </c>
      <c r="V72" s="14">
        <f t="shared" si="42"/>
        <v>0</v>
      </c>
      <c r="W72" s="14">
        <f t="shared" si="42"/>
        <v>0</v>
      </c>
      <c r="X72" s="14">
        <f t="shared" si="39"/>
        <v>0</v>
      </c>
      <c r="Y72" s="14">
        <f t="shared" ref="Y72:BE72" si="43">SUM(Y73:Y75)</f>
        <v>0</v>
      </c>
      <c r="Z72" s="14">
        <f t="shared" si="43"/>
        <v>0</v>
      </c>
      <c r="AA72" s="14">
        <f t="shared" si="43"/>
        <v>0</v>
      </c>
      <c r="AB72" s="14">
        <f t="shared" si="43"/>
        <v>0</v>
      </c>
      <c r="AC72" s="14">
        <f t="shared" si="43"/>
        <v>0</v>
      </c>
      <c r="AD72" s="14">
        <f t="shared" si="43"/>
        <v>0</v>
      </c>
      <c r="AE72" s="14">
        <f t="shared" si="43"/>
        <v>0</v>
      </c>
      <c r="AF72" s="14">
        <f t="shared" si="43"/>
        <v>0</v>
      </c>
      <c r="AG72" s="14">
        <f t="shared" si="43"/>
        <v>0</v>
      </c>
      <c r="AH72" s="14">
        <f t="shared" si="43"/>
        <v>0</v>
      </c>
      <c r="AI72" s="14">
        <f t="shared" si="43"/>
        <v>0</v>
      </c>
      <c r="AJ72" s="14">
        <f t="shared" si="43"/>
        <v>0</v>
      </c>
      <c r="AK72" s="14">
        <f t="shared" si="43"/>
        <v>0</v>
      </c>
      <c r="AL72" s="14">
        <f t="shared" si="43"/>
        <v>0</v>
      </c>
      <c r="AM72" s="14">
        <f t="shared" si="43"/>
        <v>0</v>
      </c>
      <c r="AN72" s="14">
        <f t="shared" si="43"/>
        <v>0</v>
      </c>
      <c r="AO72" s="14">
        <f>SUM(AO73:AO75)</f>
        <v>114213.97873306274</v>
      </c>
      <c r="AP72" s="14">
        <f t="shared" si="43"/>
        <v>1690000</v>
      </c>
      <c r="AQ72" s="14">
        <f>SUM(AQ73:AQ75)</f>
        <v>358581.8046875</v>
      </c>
      <c r="AR72" s="14">
        <f t="shared" si="43"/>
        <v>6234.3799800872803</v>
      </c>
      <c r="AS72" s="14">
        <f t="shared" si="43"/>
        <v>0</v>
      </c>
      <c r="AT72" s="14">
        <f t="shared" si="43"/>
        <v>12703.859039306641</v>
      </c>
      <c r="AU72" s="14">
        <f t="shared" si="43"/>
        <v>0</v>
      </c>
      <c r="AV72" s="14">
        <f t="shared" si="43"/>
        <v>0</v>
      </c>
      <c r="AW72" s="14">
        <f t="shared" si="43"/>
        <v>0</v>
      </c>
      <c r="AX72" s="14">
        <f t="shared" si="43"/>
        <v>0</v>
      </c>
      <c r="AY72" s="14">
        <f t="shared" si="43"/>
        <v>0</v>
      </c>
      <c r="AZ72" s="14">
        <f t="shared" si="43"/>
        <v>0</v>
      </c>
      <c r="BA72" s="14">
        <f t="shared" si="43"/>
        <v>0</v>
      </c>
      <c r="BB72" s="14">
        <f t="shared" si="43"/>
        <v>0</v>
      </c>
      <c r="BC72" s="14">
        <f t="shared" si="43"/>
        <v>0</v>
      </c>
      <c r="BD72" s="14">
        <f t="shared" si="43"/>
        <v>0</v>
      </c>
      <c r="BE72" s="14">
        <f t="shared" si="43"/>
        <v>0</v>
      </c>
      <c r="BF72" s="14">
        <f>SUM(BF73:BF75)</f>
        <v>0</v>
      </c>
    </row>
    <row r="73" spans="1:58" ht="13.5" x14ac:dyDescent="0.25">
      <c r="A73" s="8" t="s">
        <v>95</v>
      </c>
      <c r="B73" s="12">
        <f t="shared" si="38"/>
        <v>0</v>
      </c>
      <c r="C73" s="12">
        <f t="shared" si="40"/>
        <v>0</v>
      </c>
      <c r="D73" s="12"/>
      <c r="E73" s="12">
        <v>0</v>
      </c>
      <c r="F73" s="12"/>
      <c r="G73" s="12"/>
      <c r="H73" s="12"/>
      <c r="I73" s="12"/>
      <c r="J73" s="12"/>
      <c r="K73" s="12"/>
      <c r="L73" s="12"/>
      <c r="M73" s="12"/>
      <c r="N73" s="12"/>
      <c r="O73" s="12"/>
      <c r="P73" s="12"/>
      <c r="Q73" s="12"/>
      <c r="R73" s="12">
        <f t="shared" ref="R73:R92" si="44">SUM(S73:V73)</f>
        <v>0</v>
      </c>
      <c r="S73" s="12"/>
      <c r="T73" s="12"/>
      <c r="U73" s="12"/>
      <c r="V73" s="12"/>
      <c r="W73" s="12"/>
      <c r="X73" s="12">
        <f t="shared" si="39"/>
        <v>0</v>
      </c>
      <c r="Y73" s="12"/>
      <c r="Z73" s="12"/>
      <c r="AA73" s="12"/>
      <c r="AB73" s="12"/>
      <c r="AC73" s="12"/>
      <c r="AD73" s="12"/>
      <c r="AE73" s="12"/>
      <c r="AF73" s="12"/>
      <c r="AG73" s="12"/>
      <c r="AH73" s="12"/>
      <c r="AI73" s="12"/>
      <c r="AJ73" s="12"/>
      <c r="AK73" s="12"/>
      <c r="AL73" s="12"/>
      <c r="AM73" s="12"/>
      <c r="AN73" s="12"/>
      <c r="AO73" s="12">
        <v>837.16998291015625</v>
      </c>
      <c r="AP73" s="12">
        <v>4000</v>
      </c>
      <c r="AQ73" s="12">
        <v>255799.875</v>
      </c>
      <c r="AR73" s="12">
        <v>27.899999618530273</v>
      </c>
      <c r="AS73" s="12"/>
      <c r="AT73" s="12">
        <v>1042.637939453125</v>
      </c>
      <c r="AU73" s="12"/>
      <c r="AV73" s="12"/>
      <c r="AW73" s="12"/>
      <c r="AX73" s="12"/>
      <c r="AY73" s="12"/>
      <c r="AZ73" s="12"/>
      <c r="BA73" s="12"/>
      <c r="BB73" s="12"/>
      <c r="BC73" s="12"/>
      <c r="BD73" s="12"/>
      <c r="BE73" s="12"/>
      <c r="BF73" s="12"/>
    </row>
    <row r="74" spans="1:58" ht="13.5" x14ac:dyDescent="0.25">
      <c r="A74" s="8" t="s">
        <v>96</v>
      </c>
      <c r="B74" s="12">
        <f t="shared" si="38"/>
        <v>0</v>
      </c>
      <c r="C74" s="12">
        <f t="shared" si="40"/>
        <v>0</v>
      </c>
      <c r="D74" s="12"/>
      <c r="E74" s="12">
        <v>0</v>
      </c>
      <c r="F74" s="12"/>
      <c r="G74" s="12"/>
      <c r="H74" s="12"/>
      <c r="I74" s="12"/>
      <c r="J74" s="12"/>
      <c r="K74" s="12"/>
      <c r="L74" s="12"/>
      <c r="M74" s="12"/>
      <c r="N74" s="12"/>
      <c r="O74" s="12"/>
      <c r="P74" s="12"/>
      <c r="Q74" s="12"/>
      <c r="R74" s="12">
        <f t="shared" si="44"/>
        <v>0</v>
      </c>
      <c r="S74" s="12"/>
      <c r="T74" s="12"/>
      <c r="U74" s="12"/>
      <c r="V74" s="12"/>
      <c r="W74" s="12"/>
      <c r="X74" s="12">
        <f t="shared" si="39"/>
        <v>0</v>
      </c>
      <c r="Y74" s="12"/>
      <c r="Z74" s="12"/>
      <c r="AA74" s="12"/>
      <c r="AB74" s="12"/>
      <c r="AC74" s="12"/>
      <c r="AD74" s="12"/>
      <c r="AE74" s="12"/>
      <c r="AF74" s="12"/>
      <c r="AG74" s="12"/>
      <c r="AH74" s="12"/>
      <c r="AI74" s="12"/>
      <c r="AJ74" s="12"/>
      <c r="AK74" s="12"/>
      <c r="AL74" s="12"/>
      <c r="AM74" s="12"/>
      <c r="AN74" s="12"/>
      <c r="AO74" s="12">
        <v>6.3400001525878906</v>
      </c>
      <c r="AP74" s="12">
        <v>749000</v>
      </c>
      <c r="AQ74" s="12"/>
      <c r="AR74" s="12">
        <v>1402.02001953125</v>
      </c>
      <c r="AS74" s="12"/>
      <c r="AT74" s="12">
        <v>187.28164672851563</v>
      </c>
      <c r="AU74" s="12"/>
      <c r="AV74" s="12"/>
      <c r="AW74" s="12"/>
      <c r="AX74" s="12"/>
      <c r="AY74" s="12"/>
      <c r="AZ74" s="12"/>
      <c r="BA74" s="12"/>
      <c r="BB74" s="12"/>
      <c r="BC74" s="12"/>
      <c r="BD74" s="12"/>
      <c r="BE74" s="12"/>
      <c r="BF74" s="12"/>
    </row>
    <row r="75" spans="1:58" ht="13.5" x14ac:dyDescent="0.25">
      <c r="A75" s="8" t="s">
        <v>97</v>
      </c>
      <c r="B75" s="12">
        <f t="shared" si="38"/>
        <v>0</v>
      </c>
      <c r="C75" s="12">
        <f t="shared" si="40"/>
        <v>0</v>
      </c>
      <c r="D75" s="12"/>
      <c r="E75" s="12">
        <v>0</v>
      </c>
      <c r="F75" s="12"/>
      <c r="G75" s="12"/>
      <c r="H75" s="12"/>
      <c r="I75" s="12"/>
      <c r="J75" s="12"/>
      <c r="K75" s="12"/>
      <c r="L75" s="12"/>
      <c r="M75" s="12"/>
      <c r="N75" s="12"/>
      <c r="O75" s="12"/>
      <c r="P75" s="12"/>
      <c r="Q75" s="12"/>
      <c r="R75" s="12">
        <f t="shared" si="44"/>
        <v>0</v>
      </c>
      <c r="S75" s="12"/>
      <c r="T75" s="12"/>
      <c r="U75" s="12"/>
      <c r="V75" s="12"/>
      <c r="W75" s="12"/>
      <c r="X75" s="12">
        <f>SUM(Y75:AC75)</f>
        <v>0</v>
      </c>
      <c r="Y75" s="12"/>
      <c r="Z75" s="12"/>
      <c r="AA75" s="12"/>
      <c r="AB75" s="12"/>
      <c r="AC75" s="12"/>
      <c r="AD75" s="12"/>
      <c r="AE75" s="12"/>
      <c r="AF75" s="12"/>
      <c r="AG75" s="12"/>
      <c r="AH75" s="12"/>
      <c r="AI75" s="12"/>
      <c r="AJ75" s="12"/>
      <c r="AK75" s="12"/>
      <c r="AL75" s="12"/>
      <c r="AM75" s="12"/>
      <c r="AN75" s="12"/>
      <c r="AO75" s="12">
        <v>113370.46875</v>
      </c>
      <c r="AP75" s="12">
        <v>937000</v>
      </c>
      <c r="AQ75" s="12">
        <v>102781.9296875</v>
      </c>
      <c r="AR75" s="12">
        <v>4804.4599609375</v>
      </c>
      <c r="AS75" s="12"/>
      <c r="AT75" s="12">
        <v>11473.939453125</v>
      </c>
      <c r="AU75" s="12"/>
      <c r="AV75" s="12"/>
      <c r="AW75" s="12"/>
      <c r="AX75" s="12"/>
      <c r="AY75" s="12"/>
      <c r="AZ75" s="12"/>
      <c r="BA75" s="12"/>
      <c r="BB75" s="12"/>
      <c r="BC75" s="12"/>
      <c r="BD75" s="12"/>
      <c r="BE75" s="12"/>
      <c r="BF75" s="12"/>
    </row>
    <row r="76" spans="1:58" ht="13.5" x14ac:dyDescent="0.25">
      <c r="A76" s="8" t="s">
        <v>98</v>
      </c>
      <c r="B76" s="12">
        <f t="shared" si="38"/>
        <v>2056726</v>
      </c>
      <c r="C76" s="12">
        <f t="shared" si="40"/>
        <v>0</v>
      </c>
      <c r="D76" s="12"/>
      <c r="E76" s="12">
        <v>0</v>
      </c>
      <c r="F76" s="12">
        <v>2056726</v>
      </c>
      <c r="G76" s="12"/>
      <c r="H76" s="12"/>
      <c r="I76" s="12"/>
      <c r="J76" s="12"/>
      <c r="K76" s="12"/>
      <c r="L76" s="12"/>
      <c r="M76" s="12"/>
      <c r="N76" s="12"/>
      <c r="O76" s="12"/>
      <c r="P76" s="12"/>
      <c r="Q76" s="12"/>
      <c r="R76" s="12">
        <f t="shared" si="44"/>
        <v>0</v>
      </c>
      <c r="S76" s="12"/>
      <c r="T76" s="12"/>
      <c r="U76" s="12"/>
      <c r="V76" s="12"/>
      <c r="W76" s="12"/>
      <c r="X76" s="12">
        <f>SUM(Y76:AC76)</f>
        <v>0</v>
      </c>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row>
    <row r="77" spans="1:58" s="2" customFormat="1" x14ac:dyDescent="0.2">
      <c r="A77" s="13" t="s">
        <v>99</v>
      </c>
      <c r="B77" s="14">
        <f t="shared" si="38"/>
        <v>240364.60009765625</v>
      </c>
      <c r="C77" s="14">
        <f t="shared" si="40"/>
        <v>0</v>
      </c>
      <c r="D77" s="14">
        <f>SUM(D78:D81)</f>
        <v>0</v>
      </c>
      <c r="E77" s="14">
        <f t="shared" ref="E77" si="45">SUM(E78:E81)</f>
        <v>0</v>
      </c>
      <c r="F77" s="14">
        <f>SUM(F78:F81)</f>
        <v>240364.60009765625</v>
      </c>
      <c r="G77" s="14">
        <v>0</v>
      </c>
      <c r="H77" s="14">
        <v>0</v>
      </c>
      <c r="I77" s="14">
        <v>0</v>
      </c>
      <c r="J77" s="14">
        <v>0</v>
      </c>
      <c r="K77" s="14">
        <v>0</v>
      </c>
      <c r="L77" s="14">
        <v>0</v>
      </c>
      <c r="M77" s="14">
        <v>0</v>
      </c>
      <c r="N77" s="14">
        <v>0</v>
      </c>
      <c r="O77" s="14">
        <v>0</v>
      </c>
      <c r="P77" s="14">
        <v>0</v>
      </c>
      <c r="Q77" s="14">
        <f t="shared" ref="Q77:W77" si="46">SUM(Q78:Q81)</f>
        <v>0</v>
      </c>
      <c r="R77" s="14">
        <f>SUM(R78:R81)</f>
        <v>285</v>
      </c>
      <c r="S77" s="14">
        <f t="shared" si="46"/>
        <v>285</v>
      </c>
      <c r="T77" s="14">
        <f>SUM(T78:T81)</f>
        <v>0</v>
      </c>
      <c r="U77" s="14">
        <f t="shared" si="46"/>
        <v>0</v>
      </c>
      <c r="V77" s="14">
        <f t="shared" si="46"/>
        <v>0</v>
      </c>
      <c r="W77" s="14">
        <f t="shared" si="46"/>
        <v>809.29998779296875</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v>0</v>
      </c>
      <c r="AV77" s="14">
        <f t="shared" ref="AV77:BD77" si="47">SUM(AV78:AV81)</f>
        <v>13527</v>
      </c>
      <c r="AW77" s="14">
        <f t="shared" si="47"/>
        <v>4194.8</v>
      </c>
      <c r="AX77" s="14">
        <f t="shared" si="47"/>
        <v>0</v>
      </c>
      <c r="AY77" s="14">
        <f>SUM(AY78:AY81)</f>
        <v>0</v>
      </c>
      <c r="AZ77" s="14">
        <f t="shared" si="47"/>
        <v>0</v>
      </c>
      <c r="BA77" s="14">
        <f t="shared" si="47"/>
        <v>7</v>
      </c>
      <c r="BB77" s="14">
        <f t="shared" si="47"/>
        <v>0</v>
      </c>
      <c r="BC77" s="14">
        <f t="shared" si="47"/>
        <v>0</v>
      </c>
      <c r="BD77" s="14">
        <f t="shared" si="47"/>
        <v>0</v>
      </c>
      <c r="BE77" s="14">
        <f>SUM(BE78:BE81)</f>
        <v>259348.70008544921</v>
      </c>
      <c r="BF77" s="14">
        <f>SUM(BF78:BF81)</f>
        <v>0</v>
      </c>
    </row>
    <row r="78" spans="1:58" ht="13.5" x14ac:dyDescent="0.25">
      <c r="A78" s="22" t="s">
        <v>134</v>
      </c>
      <c r="B78" s="12">
        <f t="shared" si="38"/>
        <v>235736</v>
      </c>
      <c r="C78" s="12">
        <f t="shared" si="40"/>
        <v>0</v>
      </c>
      <c r="D78" s="12"/>
      <c r="E78" s="12">
        <v>0</v>
      </c>
      <c r="F78" s="12">
        <v>235736</v>
      </c>
      <c r="G78" s="12"/>
      <c r="H78" s="12"/>
      <c r="I78" s="12"/>
      <c r="J78" s="12"/>
      <c r="K78" s="12"/>
      <c r="L78" s="12"/>
      <c r="M78" s="12"/>
      <c r="N78" s="12"/>
      <c r="O78" s="12"/>
      <c r="P78" s="12"/>
      <c r="Q78" s="12"/>
      <c r="R78" s="12">
        <f t="shared" si="44"/>
        <v>0</v>
      </c>
      <c r="S78" s="12"/>
      <c r="T78" s="12"/>
      <c r="U78" s="12"/>
      <c r="V78" s="12"/>
      <c r="W78" s="12"/>
      <c r="X78" s="12">
        <f t="shared" ref="X78:X86" si="48">SUM(Y78:AC78)</f>
        <v>0</v>
      </c>
      <c r="Y78" s="12"/>
      <c r="Z78" s="12"/>
      <c r="AA78" s="12"/>
      <c r="AB78" s="12"/>
      <c r="AC78" s="12"/>
      <c r="AD78" s="12"/>
      <c r="AE78" s="12"/>
      <c r="AF78" s="12"/>
      <c r="AG78" s="12"/>
      <c r="AH78" s="12"/>
      <c r="AI78" s="12"/>
      <c r="AJ78" s="12"/>
      <c r="AK78" s="12"/>
      <c r="AL78" s="12">
        <v>161</v>
      </c>
      <c r="AM78" s="12"/>
      <c r="AN78" s="12"/>
      <c r="AO78" s="12"/>
      <c r="AP78" s="12"/>
      <c r="AQ78" s="12"/>
      <c r="AR78" s="12"/>
      <c r="AS78" s="12"/>
      <c r="AT78" s="12"/>
      <c r="AU78" s="12"/>
      <c r="AV78" s="12">
        <v>13527</v>
      </c>
      <c r="AW78" s="12">
        <v>4038</v>
      </c>
      <c r="AX78" s="12"/>
      <c r="AY78" s="12"/>
      <c r="AZ78" s="12"/>
      <c r="BA78" s="12">
        <v>7</v>
      </c>
      <c r="BB78" s="12"/>
      <c r="BC78" s="12"/>
      <c r="BD78" s="12"/>
      <c r="BE78" s="12">
        <v>253469</v>
      </c>
      <c r="BF78" s="12"/>
    </row>
    <row r="79" spans="1:58" ht="13.5" x14ac:dyDescent="0.25">
      <c r="A79" s="22" t="s">
        <v>135</v>
      </c>
      <c r="B79" s="12">
        <f t="shared" si="38"/>
        <v>4628.60009765625</v>
      </c>
      <c r="C79" s="12">
        <f t="shared" si="40"/>
        <v>0</v>
      </c>
      <c r="D79" s="12"/>
      <c r="E79" s="12">
        <v>0</v>
      </c>
      <c r="F79" s="12">
        <v>4628.60009765625</v>
      </c>
      <c r="G79" s="12"/>
      <c r="H79" s="12"/>
      <c r="I79" s="12"/>
      <c r="J79" s="12"/>
      <c r="K79" s="12"/>
      <c r="L79" s="12"/>
      <c r="M79" s="12"/>
      <c r="N79" s="12"/>
      <c r="O79" s="12"/>
      <c r="P79" s="12"/>
      <c r="Q79" s="12"/>
      <c r="R79" s="12">
        <v>285</v>
      </c>
      <c r="S79" s="12">
        <v>285</v>
      </c>
      <c r="T79" s="12"/>
      <c r="U79" s="12"/>
      <c r="V79" s="12"/>
      <c r="W79" s="12">
        <v>809.29998779296875</v>
      </c>
      <c r="X79" s="12">
        <f t="shared" si="48"/>
        <v>0</v>
      </c>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v>156.80000000000001</v>
      </c>
      <c r="AX79" s="12"/>
      <c r="AY79" s="12"/>
      <c r="AZ79" s="12"/>
      <c r="BA79" s="12"/>
      <c r="BB79" s="12"/>
      <c r="BC79" s="12"/>
      <c r="BD79" s="12"/>
      <c r="BE79" s="12">
        <f>AW79+W79+S79+F79</f>
        <v>5879.7000854492189</v>
      </c>
      <c r="BF79" s="12"/>
    </row>
    <row r="80" spans="1:58" ht="13.5" x14ac:dyDescent="0.25">
      <c r="A80" s="8" t="s">
        <v>100</v>
      </c>
      <c r="B80" s="12">
        <f t="shared" si="38"/>
        <v>0</v>
      </c>
      <c r="C80" s="12">
        <f t="shared" si="40"/>
        <v>0</v>
      </c>
      <c r="D80" s="12"/>
      <c r="E80" s="12">
        <v>0</v>
      </c>
      <c r="F80" s="12"/>
      <c r="G80" s="12"/>
      <c r="H80" s="12"/>
      <c r="I80" s="12"/>
      <c r="J80" s="12"/>
      <c r="K80" s="12"/>
      <c r="L80" s="12"/>
      <c r="M80" s="12"/>
      <c r="N80" s="12"/>
      <c r="O80" s="12"/>
      <c r="P80" s="12"/>
      <c r="Q80" s="12"/>
      <c r="R80" s="12">
        <f t="shared" si="44"/>
        <v>0</v>
      </c>
      <c r="S80" s="12"/>
      <c r="T80" s="12"/>
      <c r="U80" s="12"/>
      <c r="V80" s="12"/>
      <c r="W80" s="12"/>
      <c r="X80" s="12">
        <f t="shared" si="48"/>
        <v>0</v>
      </c>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row>
    <row r="81" spans="1:58" ht="13.5" x14ac:dyDescent="0.25">
      <c r="A81" s="8" t="s">
        <v>101</v>
      </c>
      <c r="B81" s="12">
        <f t="shared" si="38"/>
        <v>0</v>
      </c>
      <c r="C81" s="12">
        <f t="shared" si="40"/>
        <v>0</v>
      </c>
      <c r="D81" s="12"/>
      <c r="E81" s="12">
        <v>0</v>
      </c>
      <c r="F81" s="12"/>
      <c r="G81" s="12"/>
      <c r="H81" s="12"/>
      <c r="I81" s="12"/>
      <c r="J81" s="12"/>
      <c r="K81" s="12"/>
      <c r="L81" s="12"/>
      <c r="M81" s="12"/>
      <c r="N81" s="12"/>
      <c r="O81" s="12"/>
      <c r="P81" s="12"/>
      <c r="Q81" s="12"/>
      <c r="R81" s="12">
        <f t="shared" si="44"/>
        <v>0</v>
      </c>
      <c r="S81" s="12"/>
      <c r="T81" s="12"/>
      <c r="U81" s="12"/>
      <c r="V81" s="12"/>
      <c r="W81" s="12"/>
      <c r="X81" s="12">
        <f t="shared" si="48"/>
        <v>0</v>
      </c>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row>
    <row r="82" spans="1:58" ht="13.5" x14ac:dyDescent="0.25">
      <c r="A82" s="8" t="s">
        <v>102</v>
      </c>
      <c r="B82" s="12">
        <f t="shared" si="38"/>
        <v>0</v>
      </c>
      <c r="C82" s="12">
        <f t="shared" si="40"/>
        <v>0</v>
      </c>
      <c r="D82" s="12"/>
      <c r="E82" s="12">
        <v>0</v>
      </c>
      <c r="F82" s="12"/>
      <c r="G82" s="12"/>
      <c r="H82" s="12"/>
      <c r="I82" s="12"/>
      <c r="J82" s="12"/>
      <c r="K82" s="12"/>
      <c r="L82" s="12"/>
      <c r="M82" s="12"/>
      <c r="N82" s="12"/>
      <c r="O82" s="12"/>
      <c r="P82" s="12"/>
      <c r="Q82" s="12"/>
      <c r="R82" s="12">
        <f t="shared" si="44"/>
        <v>0</v>
      </c>
      <c r="S82" s="12"/>
      <c r="T82" s="12"/>
      <c r="U82" s="12"/>
      <c r="V82" s="12"/>
      <c r="W82" s="12"/>
      <c r="X82" s="12">
        <f t="shared" si="48"/>
        <v>0</v>
      </c>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row>
    <row r="83" spans="1:58" ht="13.5" x14ac:dyDescent="0.25">
      <c r="A83" s="8" t="s">
        <v>103</v>
      </c>
      <c r="B83" s="12">
        <f t="shared" si="38"/>
        <v>0</v>
      </c>
      <c r="C83" s="12">
        <f t="shared" si="40"/>
        <v>0</v>
      </c>
      <c r="D83" s="12"/>
      <c r="E83" s="12">
        <v>0</v>
      </c>
      <c r="F83" s="12"/>
      <c r="G83" s="12"/>
      <c r="H83" s="12"/>
      <c r="I83" s="12"/>
      <c r="J83" s="12"/>
      <c r="K83" s="12"/>
      <c r="L83" s="12"/>
      <c r="M83" s="12"/>
      <c r="N83" s="12"/>
      <c r="O83" s="12"/>
      <c r="P83" s="12"/>
      <c r="Q83" s="12"/>
      <c r="R83" s="12">
        <f t="shared" si="44"/>
        <v>0</v>
      </c>
      <c r="S83" s="12"/>
      <c r="T83" s="12"/>
      <c r="U83" s="12"/>
      <c r="V83" s="12"/>
      <c r="W83" s="12"/>
      <c r="X83" s="12">
        <f t="shared" si="48"/>
        <v>0</v>
      </c>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row>
    <row r="84" spans="1:58" ht="13.5" x14ac:dyDescent="0.25">
      <c r="A84" s="8" t="s">
        <v>104</v>
      </c>
      <c r="B84" s="12">
        <f t="shared" si="38"/>
        <v>0</v>
      </c>
      <c r="C84" s="12">
        <f t="shared" si="40"/>
        <v>0</v>
      </c>
      <c r="D84" s="12"/>
      <c r="E84" s="12">
        <v>0</v>
      </c>
      <c r="F84" s="12"/>
      <c r="G84" s="12"/>
      <c r="H84" s="12"/>
      <c r="I84" s="12"/>
      <c r="J84" s="12"/>
      <c r="K84" s="12"/>
      <c r="L84" s="12"/>
      <c r="M84" s="12"/>
      <c r="N84" s="12"/>
      <c r="O84" s="12"/>
      <c r="P84" s="12"/>
      <c r="Q84" s="12"/>
      <c r="R84" s="12">
        <f t="shared" si="44"/>
        <v>0</v>
      </c>
      <c r="S84" s="12"/>
      <c r="T84" s="12"/>
      <c r="U84" s="12"/>
      <c r="V84" s="12"/>
      <c r="W84" s="12"/>
      <c r="X84" s="12">
        <f t="shared" si="48"/>
        <v>0</v>
      </c>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row>
    <row r="85" spans="1:58" ht="13.5" x14ac:dyDescent="0.25">
      <c r="A85" s="8" t="s">
        <v>105</v>
      </c>
      <c r="B85" s="12">
        <f t="shared" si="38"/>
        <v>0</v>
      </c>
      <c r="C85" s="12">
        <f t="shared" si="40"/>
        <v>0</v>
      </c>
      <c r="D85" s="12"/>
      <c r="E85" s="12">
        <v>0</v>
      </c>
      <c r="F85" s="12"/>
      <c r="G85" s="12"/>
      <c r="H85" s="12"/>
      <c r="I85" s="12"/>
      <c r="J85" s="12"/>
      <c r="K85" s="12"/>
      <c r="L85" s="12"/>
      <c r="M85" s="12"/>
      <c r="N85" s="12"/>
      <c r="O85" s="12"/>
      <c r="P85" s="12"/>
      <c r="Q85" s="12"/>
      <c r="R85" s="12">
        <f t="shared" si="44"/>
        <v>0</v>
      </c>
      <c r="S85" s="12"/>
      <c r="T85" s="12"/>
      <c r="U85" s="12"/>
      <c r="V85" s="12"/>
      <c r="W85" s="12"/>
      <c r="X85" s="12">
        <f t="shared" si="48"/>
        <v>0</v>
      </c>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row>
    <row r="86" spans="1:58" s="2" customFormat="1" x14ac:dyDescent="0.2">
      <c r="A86" s="13" t="s">
        <v>106</v>
      </c>
      <c r="B86" s="14">
        <f t="shared" si="38"/>
        <v>0</v>
      </c>
      <c r="C86" s="14">
        <f t="shared" si="40"/>
        <v>0</v>
      </c>
      <c r="D86" s="14">
        <f t="shared" ref="D86:V86" si="49">SUM(D82:D85)</f>
        <v>0</v>
      </c>
      <c r="E86" s="14">
        <v>0</v>
      </c>
      <c r="F86" s="14">
        <f t="shared" si="49"/>
        <v>0</v>
      </c>
      <c r="G86" s="14">
        <f t="shared" si="49"/>
        <v>0</v>
      </c>
      <c r="H86" s="14">
        <f t="shared" si="49"/>
        <v>0</v>
      </c>
      <c r="I86" s="14">
        <f t="shared" si="49"/>
        <v>0</v>
      </c>
      <c r="J86" s="14">
        <f t="shared" si="49"/>
        <v>0</v>
      </c>
      <c r="K86" s="14">
        <f t="shared" si="49"/>
        <v>0</v>
      </c>
      <c r="L86" s="14">
        <f t="shared" si="49"/>
        <v>0</v>
      </c>
      <c r="M86" s="14">
        <f t="shared" si="49"/>
        <v>0</v>
      </c>
      <c r="N86" s="14">
        <f t="shared" si="49"/>
        <v>0</v>
      </c>
      <c r="O86" s="14">
        <f t="shared" si="49"/>
        <v>0</v>
      </c>
      <c r="P86" s="14">
        <f t="shared" si="49"/>
        <v>0</v>
      </c>
      <c r="Q86" s="14">
        <f t="shared" si="49"/>
        <v>0</v>
      </c>
      <c r="R86" s="14">
        <f t="shared" si="44"/>
        <v>0</v>
      </c>
      <c r="S86" s="14">
        <f t="shared" si="49"/>
        <v>0</v>
      </c>
      <c r="T86" s="14">
        <f t="shared" si="49"/>
        <v>0</v>
      </c>
      <c r="U86" s="14">
        <f t="shared" si="49"/>
        <v>0</v>
      </c>
      <c r="V86" s="14">
        <f t="shared" si="49"/>
        <v>0</v>
      </c>
      <c r="W86" s="14">
        <f t="shared" ref="W86:AU86" si="50">SUM(W82:W85)</f>
        <v>0</v>
      </c>
      <c r="X86" s="14">
        <f t="shared" si="48"/>
        <v>0</v>
      </c>
      <c r="Y86" s="14">
        <f t="shared" si="50"/>
        <v>0</v>
      </c>
      <c r="Z86" s="14">
        <f t="shared" si="50"/>
        <v>0</v>
      </c>
      <c r="AA86" s="14">
        <f t="shared" si="50"/>
        <v>0</v>
      </c>
      <c r="AB86" s="14">
        <f t="shared" si="50"/>
        <v>0</v>
      </c>
      <c r="AC86" s="14">
        <f t="shared" si="50"/>
        <v>0</v>
      </c>
      <c r="AD86" s="14">
        <f t="shared" si="50"/>
        <v>0</v>
      </c>
      <c r="AE86" s="14">
        <f t="shared" si="50"/>
        <v>0</v>
      </c>
      <c r="AF86" s="14">
        <f t="shared" si="50"/>
        <v>0</v>
      </c>
      <c r="AG86" s="14">
        <f t="shared" si="50"/>
        <v>0</v>
      </c>
      <c r="AH86" s="14">
        <f t="shared" si="50"/>
        <v>0</v>
      </c>
      <c r="AI86" s="14">
        <f t="shared" si="50"/>
        <v>0</v>
      </c>
      <c r="AJ86" s="14">
        <f t="shared" si="50"/>
        <v>0</v>
      </c>
      <c r="AK86" s="14">
        <f t="shared" si="50"/>
        <v>0</v>
      </c>
      <c r="AL86" s="14">
        <f t="shared" si="50"/>
        <v>0</v>
      </c>
      <c r="AM86" s="14">
        <f t="shared" si="50"/>
        <v>0</v>
      </c>
      <c r="AN86" s="14">
        <f t="shared" si="50"/>
        <v>0</v>
      </c>
      <c r="AO86" s="14">
        <f t="shared" si="50"/>
        <v>0</v>
      </c>
      <c r="AP86" s="14">
        <f t="shared" si="50"/>
        <v>0</v>
      </c>
      <c r="AQ86" s="14">
        <f t="shared" si="50"/>
        <v>0</v>
      </c>
      <c r="AR86" s="14">
        <f t="shared" si="50"/>
        <v>0</v>
      </c>
      <c r="AS86" s="14">
        <f t="shared" si="50"/>
        <v>0</v>
      </c>
      <c r="AT86" s="14">
        <f t="shared" si="50"/>
        <v>0</v>
      </c>
      <c r="AU86" s="14">
        <f t="shared" si="50"/>
        <v>0</v>
      </c>
      <c r="AV86" s="14">
        <f>SUM(AV82:AV85)</f>
        <v>0</v>
      </c>
      <c r="AW86" s="14">
        <f>SUM(AW82:AW85)</f>
        <v>0</v>
      </c>
      <c r="AX86" s="14">
        <f t="shared" ref="AX86:BF86" si="51">SUM(AX82:AX85)</f>
        <v>0</v>
      </c>
      <c r="AY86" s="14">
        <f t="shared" si="51"/>
        <v>0</v>
      </c>
      <c r="AZ86" s="14">
        <f t="shared" si="51"/>
        <v>0</v>
      </c>
      <c r="BA86" s="14">
        <f t="shared" si="51"/>
        <v>0</v>
      </c>
      <c r="BB86" s="14">
        <f t="shared" si="51"/>
        <v>0</v>
      </c>
      <c r="BC86" s="14">
        <f t="shared" si="51"/>
        <v>0</v>
      </c>
      <c r="BD86" s="14">
        <f t="shared" si="51"/>
        <v>0</v>
      </c>
      <c r="BE86" s="14">
        <f>SUM(BE82:BE85)</f>
        <v>0</v>
      </c>
      <c r="BF86" s="14">
        <f t="shared" si="51"/>
        <v>0</v>
      </c>
    </row>
    <row r="87" spans="1:58" ht="13.5" x14ac:dyDescent="0.25">
      <c r="A87" s="8" t="s">
        <v>107</v>
      </c>
      <c r="B87" s="12">
        <f t="shared" si="38"/>
        <v>0</v>
      </c>
      <c r="C87" s="12">
        <f t="shared" si="40"/>
        <v>0</v>
      </c>
      <c r="D87" s="12"/>
      <c r="E87" s="12">
        <v>0</v>
      </c>
      <c r="F87" s="12"/>
      <c r="G87" s="12"/>
      <c r="H87" s="12"/>
      <c r="I87" s="12"/>
      <c r="J87" s="12"/>
      <c r="K87" s="12"/>
      <c r="L87" s="12"/>
      <c r="M87" s="12"/>
      <c r="N87" s="12"/>
      <c r="O87" s="12"/>
      <c r="P87" s="12"/>
      <c r="Q87" s="12"/>
      <c r="R87" s="12">
        <f t="shared" si="44"/>
        <v>0</v>
      </c>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v>2953</v>
      </c>
      <c r="AX87" s="12"/>
      <c r="AY87" s="12"/>
      <c r="AZ87" s="12"/>
      <c r="BA87" s="12"/>
      <c r="BB87" s="12"/>
      <c r="BC87" s="12"/>
      <c r="BD87" s="12"/>
      <c r="BE87" s="12">
        <v>2953</v>
      </c>
      <c r="BF87" s="12"/>
    </row>
    <row r="88" spans="1:58" ht="13.5" x14ac:dyDescent="0.25">
      <c r="A88" s="8" t="s">
        <v>108</v>
      </c>
      <c r="B88" s="12">
        <f t="shared" si="38"/>
        <v>0</v>
      </c>
      <c r="C88" s="12">
        <f t="shared" si="40"/>
        <v>0</v>
      </c>
      <c r="D88" s="12"/>
      <c r="E88" s="12">
        <v>0</v>
      </c>
      <c r="F88" s="12"/>
      <c r="G88" s="12"/>
      <c r="H88" s="12"/>
      <c r="I88" s="12"/>
      <c r="J88" s="12"/>
      <c r="K88" s="12"/>
      <c r="L88" s="12"/>
      <c r="M88" s="12"/>
      <c r="N88" s="12"/>
      <c r="O88" s="12"/>
      <c r="P88" s="12"/>
      <c r="Q88" s="12"/>
      <c r="R88" s="12">
        <f t="shared" si="44"/>
        <v>0</v>
      </c>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row>
    <row r="89" spans="1:58" ht="13.5" x14ac:dyDescent="0.25">
      <c r="A89" s="8" t="s">
        <v>109</v>
      </c>
      <c r="B89" s="12">
        <f t="shared" si="38"/>
        <v>0</v>
      </c>
      <c r="C89" s="12">
        <f t="shared" si="40"/>
        <v>0</v>
      </c>
      <c r="D89" s="12"/>
      <c r="E89" s="12">
        <v>0</v>
      </c>
      <c r="F89" s="12"/>
      <c r="G89" s="12"/>
      <c r="H89" s="12"/>
      <c r="I89" s="12"/>
      <c r="J89" s="12"/>
      <c r="K89" s="12"/>
      <c r="L89" s="12"/>
      <c r="M89" s="12"/>
      <c r="N89" s="12"/>
      <c r="O89" s="12"/>
      <c r="P89" s="12"/>
      <c r="Q89" s="12"/>
      <c r="R89" s="12">
        <f t="shared" si="44"/>
        <v>0</v>
      </c>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row>
    <row r="90" spans="1:58" ht="13.5" x14ac:dyDescent="0.25">
      <c r="A90" s="8" t="s">
        <v>110</v>
      </c>
      <c r="B90" s="12">
        <f t="shared" si="38"/>
        <v>0</v>
      </c>
      <c r="C90" s="12">
        <f t="shared" si="40"/>
        <v>0</v>
      </c>
      <c r="D90" s="12"/>
      <c r="E90" s="12">
        <v>0</v>
      </c>
      <c r="F90" s="12"/>
      <c r="G90" s="12"/>
      <c r="H90" s="12"/>
      <c r="I90" s="12"/>
      <c r="J90" s="12"/>
      <c r="K90" s="12"/>
      <c r="L90" s="12"/>
      <c r="M90" s="12"/>
      <c r="N90" s="12"/>
      <c r="O90" s="12"/>
      <c r="P90" s="12"/>
      <c r="Q90" s="12"/>
      <c r="R90" s="12">
        <f t="shared" si="44"/>
        <v>0</v>
      </c>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row>
    <row r="91" spans="1:58" ht="13.5" x14ac:dyDescent="0.25">
      <c r="A91" s="8" t="s">
        <v>111</v>
      </c>
      <c r="B91" s="12">
        <f t="shared" si="38"/>
        <v>0</v>
      </c>
      <c r="C91" s="12">
        <f t="shared" si="40"/>
        <v>0</v>
      </c>
      <c r="D91" s="12"/>
      <c r="E91" s="12">
        <v>0</v>
      </c>
      <c r="F91" s="12"/>
      <c r="G91" s="12"/>
      <c r="H91" s="12"/>
      <c r="I91" s="12"/>
      <c r="J91" s="12"/>
      <c r="K91" s="12"/>
      <c r="L91" s="12"/>
      <c r="M91" s="12"/>
      <c r="N91" s="12"/>
      <c r="O91" s="12"/>
      <c r="P91" s="12"/>
      <c r="Q91" s="12"/>
      <c r="R91" s="12">
        <f t="shared" si="44"/>
        <v>0</v>
      </c>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row>
    <row r="92" spans="1:58" ht="13.5" x14ac:dyDescent="0.25">
      <c r="A92" s="8" t="s">
        <v>112</v>
      </c>
      <c r="B92" s="12">
        <f t="shared" si="38"/>
        <v>0</v>
      </c>
      <c r="C92" s="12">
        <f t="shared" si="40"/>
        <v>0</v>
      </c>
      <c r="D92" s="12"/>
      <c r="E92" s="12">
        <v>0</v>
      </c>
      <c r="F92" s="12"/>
      <c r="G92" s="12"/>
      <c r="H92" s="12"/>
      <c r="I92" s="12"/>
      <c r="J92" s="12"/>
      <c r="K92" s="12"/>
      <c r="L92" s="12"/>
      <c r="M92" s="12"/>
      <c r="N92" s="12"/>
      <c r="O92" s="12"/>
      <c r="P92" s="12"/>
      <c r="Q92" s="12"/>
      <c r="R92" s="12">
        <f t="shared" si="44"/>
        <v>0</v>
      </c>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row>
    <row r="95" spans="1:58" x14ac:dyDescent="0.2">
      <c r="B95" s="13"/>
      <c r="C95" s="15"/>
    </row>
    <row r="96" spans="1:58" x14ac:dyDescent="0.2">
      <c r="B96" s="15"/>
      <c r="C96" s="15"/>
    </row>
    <row r="97" spans="2:3" x14ac:dyDescent="0.2">
      <c r="B97" s="15"/>
      <c r="C97" s="15"/>
    </row>
    <row r="98" spans="2:3" x14ac:dyDescent="0.2">
      <c r="B98" s="15"/>
      <c r="C98" s="15"/>
    </row>
    <row r="99" spans="2:3" x14ac:dyDescent="0.2">
      <c r="B99" s="15"/>
      <c r="C99" s="15"/>
    </row>
    <row r="100" spans="2:3" x14ac:dyDescent="0.2">
      <c r="B100" s="15"/>
      <c r="C100" s="15"/>
    </row>
    <row r="101" spans="2:3" x14ac:dyDescent="0.2">
      <c r="B101" s="15"/>
    </row>
    <row r="102" spans="2:3" x14ac:dyDescent="0.2">
      <c r="B102" s="15"/>
      <c r="C102" s="1"/>
    </row>
    <row r="103" spans="2:3" x14ac:dyDescent="0.2">
      <c r="C103" s="1"/>
    </row>
    <row r="104" spans="2:3" x14ac:dyDescent="0.2">
      <c r="C104" s="1"/>
    </row>
    <row r="105" spans="2:3" x14ac:dyDescent="0.2">
      <c r="B105" s="8"/>
      <c r="C105" s="1"/>
    </row>
    <row r="106" spans="2:3" x14ac:dyDescent="0.2">
      <c r="B106" s="1"/>
      <c r="C106" s="1"/>
    </row>
    <row r="107" spans="2:3" x14ac:dyDescent="0.2">
      <c r="B107" s="1"/>
      <c r="C107" s="1"/>
    </row>
    <row r="108" spans="2:3" x14ac:dyDescent="0.2">
      <c r="B108" s="1"/>
      <c r="C108" s="1"/>
    </row>
    <row r="109" spans="2:3" x14ac:dyDescent="0.2">
      <c r="B109" s="1"/>
      <c r="C109" s="1"/>
    </row>
    <row r="110" spans="2:3" x14ac:dyDescent="0.2">
      <c r="B110" s="1"/>
      <c r="C110" s="1"/>
    </row>
    <row r="111" spans="2:3" x14ac:dyDescent="0.2">
      <c r="B111" s="1"/>
      <c r="C111" s="1"/>
    </row>
    <row r="112" spans="2:3" x14ac:dyDescent="0.2">
      <c r="B112" s="1"/>
      <c r="C112" s="1"/>
    </row>
    <row r="113" spans="2:3" x14ac:dyDescent="0.2">
      <c r="B113" s="1"/>
      <c r="C113" s="1"/>
    </row>
    <row r="114" spans="2:3" x14ac:dyDescent="0.2">
      <c r="B114" s="1"/>
      <c r="C114" s="1"/>
    </row>
    <row r="115" spans="2:3" x14ac:dyDescent="0.2">
      <c r="B115" s="1"/>
      <c r="C115" s="1"/>
    </row>
    <row r="116" spans="2:3" x14ac:dyDescent="0.2">
      <c r="B116" s="1"/>
      <c r="C116" s="1"/>
    </row>
    <row r="117" spans="2:3" x14ac:dyDescent="0.2">
      <c r="B117" s="1"/>
      <c r="C117" s="1"/>
    </row>
    <row r="118" spans="2:3" x14ac:dyDescent="0.2">
      <c r="B118" s="1"/>
      <c r="C118" s="1"/>
    </row>
    <row r="119" spans="2:3" x14ac:dyDescent="0.2">
      <c r="B119" s="1"/>
      <c r="C119" s="1"/>
    </row>
    <row r="120" spans="2:3" x14ac:dyDescent="0.2">
      <c r="B120" s="1"/>
      <c r="C120" s="1"/>
    </row>
    <row r="121" spans="2:3" x14ac:dyDescent="0.2">
      <c r="B121" s="1"/>
      <c r="C121" s="1"/>
    </row>
    <row r="122" spans="2:3" x14ac:dyDescent="0.2">
      <c r="B122" s="1"/>
      <c r="C122" s="1"/>
    </row>
    <row r="123" spans="2:3" x14ac:dyDescent="0.2">
      <c r="B123" s="1"/>
      <c r="C123" s="1"/>
    </row>
    <row r="124" spans="2:3" x14ac:dyDescent="0.2">
      <c r="B124" s="1"/>
    </row>
    <row r="125" spans="2:3" x14ac:dyDescent="0.2">
      <c r="B125" s="1"/>
    </row>
  </sheetData>
  <mergeCells count="2">
    <mergeCell ref="BH3:BI3"/>
    <mergeCell ref="BJ3:BK3"/>
  </mergeCells>
  <pageMargins left="0.7" right="0.7" top="0.75" bottom="0.75" header="0.3" footer="0.3"/>
  <ignoredErrors>
    <ignoredError sqref="X4:X9 R6:R29 BE31 P45" formulaRange="1"/>
    <ignoredError sqref="X10:X13" formula="1" formulaRange="1"/>
    <ignoredError sqref="X67:X86"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125"/>
  <sheetViews>
    <sheetView zoomScaleNormal="100" workbookViewId="0">
      <pane xSplit="1" ySplit="3" topLeftCell="R42" activePane="bottomRight" state="frozen"/>
      <selection pane="topRight" activeCell="B1" sqref="B1"/>
      <selection pane="bottomLeft" activeCell="A4" sqref="A4"/>
      <selection pane="bottomRight" activeCell="T64" sqref="T64"/>
    </sheetView>
  </sheetViews>
  <sheetFormatPr defaultRowHeight="12.75" x14ac:dyDescent="0.2"/>
  <cols>
    <col min="1" max="1" width="39.140625" customWidth="1"/>
    <col min="2" max="2" width="20" customWidth="1"/>
    <col min="3" max="3" width="18.85546875" customWidth="1"/>
    <col min="4" max="4" width="17.7109375" customWidth="1"/>
    <col min="5" max="5" width="17.140625" customWidth="1"/>
    <col min="6" max="6" width="19" customWidth="1"/>
    <col min="7" max="7" width="20" customWidth="1"/>
    <col min="8" max="8" width="18.140625" customWidth="1"/>
    <col min="9" max="9" width="14.140625" customWidth="1"/>
    <col min="10" max="10" width="12.140625" customWidth="1"/>
    <col min="11" max="11" width="12.28515625" customWidth="1"/>
    <col min="12" max="12" width="10.28515625" customWidth="1"/>
    <col min="14" max="14" width="10.7109375" bestFit="1" customWidth="1"/>
    <col min="15" max="15" width="11.140625" customWidth="1"/>
    <col min="16" max="16" width="11.28515625" bestFit="1" customWidth="1"/>
    <col min="18" max="19" width="11.28515625" bestFit="1" customWidth="1"/>
    <col min="23" max="23" width="11.28515625" bestFit="1" customWidth="1"/>
    <col min="24" max="24" width="16.5703125" customWidth="1"/>
    <col min="25" max="25" width="12.140625" customWidth="1"/>
    <col min="26" max="26" width="11" customWidth="1"/>
    <col min="27" max="27" width="12.85546875" customWidth="1"/>
    <col min="28" max="28" width="13" customWidth="1"/>
    <col min="29" max="29" width="15.42578125" customWidth="1"/>
    <col min="30" max="30" width="12.7109375" customWidth="1"/>
    <col min="31" max="31" width="10.85546875" customWidth="1"/>
    <col min="32" max="32" width="10.140625" bestFit="1" customWidth="1"/>
    <col min="33" max="33" width="11.28515625" bestFit="1" customWidth="1"/>
    <col min="36" max="37" width="10.140625" bestFit="1" customWidth="1"/>
    <col min="38" max="38" width="11.28515625" bestFit="1" customWidth="1"/>
    <col min="39" max="39" width="10.140625" bestFit="1" customWidth="1"/>
    <col min="42" max="43" width="10.140625" bestFit="1" customWidth="1"/>
    <col min="46" max="46" width="11.28515625" bestFit="1" customWidth="1"/>
    <col min="48" max="49" width="10.140625" bestFit="1" customWidth="1"/>
    <col min="50" max="50" width="10.7109375" bestFit="1" customWidth="1"/>
    <col min="51" max="51" width="13.42578125" customWidth="1"/>
    <col min="57" max="57" width="11.28515625" bestFit="1" customWidth="1"/>
  </cols>
  <sheetData>
    <row r="1" spans="1:63" x14ac:dyDescent="0.2">
      <c r="A1" s="8" t="s">
        <v>357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1"/>
    </row>
    <row r="2" spans="1:63" s="4" customFormat="1" x14ac:dyDescent="0.2">
      <c r="A2" s="9" t="s">
        <v>313</v>
      </c>
      <c r="B2" s="10" t="s">
        <v>116</v>
      </c>
      <c r="C2" s="10" t="s">
        <v>116</v>
      </c>
      <c r="D2" s="10" t="s">
        <v>116</v>
      </c>
      <c r="E2" s="10" t="s">
        <v>116</v>
      </c>
      <c r="F2" s="10" t="s">
        <v>116</v>
      </c>
      <c r="G2" s="10" t="s">
        <v>116</v>
      </c>
      <c r="H2" s="10" t="s">
        <v>116</v>
      </c>
      <c r="I2" s="10" t="s">
        <v>116</v>
      </c>
      <c r="J2" s="10" t="s">
        <v>116</v>
      </c>
      <c r="K2" s="10" t="s">
        <v>116</v>
      </c>
      <c r="L2" s="10" t="s">
        <v>116</v>
      </c>
      <c r="M2" s="10" t="s">
        <v>116</v>
      </c>
      <c r="N2" s="10" t="s">
        <v>116</v>
      </c>
      <c r="O2" s="10" t="s">
        <v>116</v>
      </c>
      <c r="P2" s="10" t="s">
        <v>116</v>
      </c>
      <c r="Q2" s="10" t="s">
        <v>116</v>
      </c>
      <c r="R2" s="10" t="s">
        <v>116</v>
      </c>
      <c r="S2" s="10" t="s">
        <v>116</v>
      </c>
      <c r="T2" s="10" t="s">
        <v>116</v>
      </c>
      <c r="U2" s="10" t="s">
        <v>116</v>
      </c>
      <c r="V2" s="10" t="s">
        <v>116</v>
      </c>
      <c r="W2" s="10" t="s">
        <v>116</v>
      </c>
      <c r="X2" s="10" t="s">
        <v>116</v>
      </c>
      <c r="Y2" s="10" t="s">
        <v>116</v>
      </c>
      <c r="Z2" s="10" t="s">
        <v>116</v>
      </c>
      <c r="AA2" s="10" t="s">
        <v>116</v>
      </c>
      <c r="AB2" s="10" t="s">
        <v>116</v>
      </c>
      <c r="AC2" s="10" t="s">
        <v>116</v>
      </c>
      <c r="AD2" s="10" t="s">
        <v>116</v>
      </c>
      <c r="AE2" s="10" t="s">
        <v>116</v>
      </c>
      <c r="AF2" s="10" t="s">
        <v>116</v>
      </c>
      <c r="AG2" s="10" t="s">
        <v>116</v>
      </c>
      <c r="AH2" s="10" t="s">
        <v>116</v>
      </c>
      <c r="AI2" s="10" t="s">
        <v>116</v>
      </c>
      <c r="AJ2" s="10" t="s">
        <v>116</v>
      </c>
      <c r="AK2" s="10" t="s">
        <v>116</v>
      </c>
      <c r="AL2" s="10" t="s">
        <v>116</v>
      </c>
      <c r="AM2" s="10" t="s">
        <v>116</v>
      </c>
      <c r="AN2" s="10" t="s">
        <v>116</v>
      </c>
      <c r="AO2" s="10" t="s">
        <v>116</v>
      </c>
      <c r="AP2" s="10" t="s">
        <v>116</v>
      </c>
      <c r="AQ2" s="10" t="s">
        <v>116</v>
      </c>
      <c r="AR2" s="10" t="s">
        <v>116</v>
      </c>
      <c r="AS2" s="10" t="s">
        <v>116</v>
      </c>
      <c r="AT2" s="10" t="s">
        <v>116</v>
      </c>
      <c r="AU2" s="10" t="s">
        <v>116</v>
      </c>
      <c r="AV2" s="10" t="s">
        <v>116</v>
      </c>
      <c r="AW2" s="10" t="s">
        <v>116</v>
      </c>
      <c r="AX2" s="10" t="s">
        <v>116</v>
      </c>
      <c r="AY2" s="10" t="s">
        <v>116</v>
      </c>
      <c r="AZ2" s="10" t="s">
        <v>116</v>
      </c>
      <c r="BA2" s="10" t="s">
        <v>116</v>
      </c>
      <c r="BB2" s="10" t="s">
        <v>116</v>
      </c>
      <c r="BC2" s="10" t="s">
        <v>116</v>
      </c>
      <c r="BD2" s="10" t="s">
        <v>116</v>
      </c>
      <c r="BE2" s="10" t="s">
        <v>116</v>
      </c>
      <c r="BF2" s="10" t="s">
        <v>116</v>
      </c>
      <c r="BG2" s="3"/>
    </row>
    <row r="3" spans="1:63" s="4" customFormat="1" x14ac:dyDescent="0.2">
      <c r="A3" s="10" t="s">
        <v>113</v>
      </c>
      <c r="B3" s="10" t="s">
        <v>0</v>
      </c>
      <c r="C3" s="10" t="s">
        <v>1</v>
      </c>
      <c r="D3" s="10" t="s">
        <v>2</v>
      </c>
      <c r="E3" s="10" t="s">
        <v>359</v>
      </c>
      <c r="F3" s="10" t="s">
        <v>3</v>
      </c>
      <c r="G3" s="10" t="s">
        <v>4</v>
      </c>
      <c r="H3" s="10" t="s">
        <v>5</v>
      </c>
      <c r="I3" s="10" t="s">
        <v>6</v>
      </c>
      <c r="J3" s="10" t="s">
        <v>7</v>
      </c>
      <c r="K3" s="130" t="s">
        <v>8</v>
      </c>
      <c r="L3" s="10" t="s">
        <v>9</v>
      </c>
      <c r="M3" s="10" t="s">
        <v>10</v>
      </c>
      <c r="N3" s="10" t="s">
        <v>11</v>
      </c>
      <c r="O3" s="10" t="s">
        <v>12</v>
      </c>
      <c r="P3" s="10" t="s">
        <v>13</v>
      </c>
      <c r="Q3" s="10" t="s">
        <v>14</v>
      </c>
      <c r="R3" s="10" t="s">
        <v>15</v>
      </c>
      <c r="S3" s="10" t="s">
        <v>16</v>
      </c>
      <c r="T3" s="10" t="s">
        <v>17</v>
      </c>
      <c r="U3" s="10" t="s">
        <v>18</v>
      </c>
      <c r="V3" s="10" t="s">
        <v>19</v>
      </c>
      <c r="W3" s="10" t="s">
        <v>20</v>
      </c>
      <c r="X3" s="10" t="s">
        <v>21</v>
      </c>
      <c r="Y3" s="10" t="s">
        <v>22</v>
      </c>
      <c r="Z3" s="11" t="s">
        <v>23</v>
      </c>
      <c r="AA3" s="10" t="s">
        <v>24</v>
      </c>
      <c r="AB3" s="10" t="s">
        <v>25</v>
      </c>
      <c r="AC3" s="10" t="s">
        <v>26</v>
      </c>
      <c r="AD3" s="10" t="s">
        <v>27</v>
      </c>
      <c r="AE3" s="10" t="s">
        <v>28</v>
      </c>
      <c r="AF3" s="10" t="s">
        <v>29</v>
      </c>
      <c r="AG3" s="10" t="s">
        <v>30</v>
      </c>
      <c r="AH3" s="10" t="s">
        <v>31</v>
      </c>
      <c r="AI3" s="10" t="s">
        <v>32</v>
      </c>
      <c r="AJ3" s="10" t="s">
        <v>33</v>
      </c>
      <c r="AK3" s="10" t="s">
        <v>34</v>
      </c>
      <c r="AL3" s="10" t="s">
        <v>35</v>
      </c>
      <c r="AM3" s="10" t="s">
        <v>36</v>
      </c>
      <c r="AN3" s="10" t="s">
        <v>37</v>
      </c>
      <c r="AO3" s="10" t="s">
        <v>38</v>
      </c>
      <c r="AP3" s="10" t="s">
        <v>39</v>
      </c>
      <c r="AQ3" s="10" t="s">
        <v>40</v>
      </c>
      <c r="AR3" s="10" t="s">
        <v>41</v>
      </c>
      <c r="AS3" s="10" t="s">
        <v>42</v>
      </c>
      <c r="AT3" s="10" t="s">
        <v>43</v>
      </c>
      <c r="AU3" s="10" t="s">
        <v>44</v>
      </c>
      <c r="AV3" s="10" t="s">
        <v>45</v>
      </c>
      <c r="AW3" s="10" t="s">
        <v>46</v>
      </c>
      <c r="AX3" s="10" t="s">
        <v>47</v>
      </c>
      <c r="AY3" s="10" t="s">
        <v>48</v>
      </c>
      <c r="AZ3" s="10" t="s">
        <v>49</v>
      </c>
      <c r="BA3" s="10" t="s">
        <v>50</v>
      </c>
      <c r="BB3" s="10" t="s">
        <v>51</v>
      </c>
      <c r="BC3" s="10" t="s">
        <v>52</v>
      </c>
      <c r="BD3" s="10" t="s">
        <v>53</v>
      </c>
      <c r="BE3" s="10" t="s">
        <v>54</v>
      </c>
      <c r="BF3" s="10" t="s">
        <v>55</v>
      </c>
      <c r="BG3" s="3"/>
      <c r="BH3" s="141"/>
      <c r="BI3" s="141"/>
      <c r="BJ3" s="141"/>
      <c r="BK3" s="141"/>
    </row>
    <row r="4" spans="1:63" ht="13.5" x14ac:dyDescent="0.25">
      <c r="A4" s="22" t="s">
        <v>158</v>
      </c>
      <c r="B4" s="12">
        <f>D4+F4+G4</f>
        <v>5975879.984375</v>
      </c>
      <c r="C4" s="12">
        <f>H4+I4</f>
        <v>0</v>
      </c>
      <c r="D4" s="12">
        <v>75847.484375</v>
      </c>
      <c r="E4" s="12">
        <f>'Commodity flow native units'!E4/1000*27.7</f>
        <v>57446.725300000006</v>
      </c>
      <c r="F4" s="12">
        <v>5900032.5</v>
      </c>
      <c r="G4" s="12"/>
      <c r="H4" s="12"/>
      <c r="I4" s="12"/>
      <c r="J4" s="12"/>
      <c r="K4" s="12">
        <v>70358.399999999994</v>
      </c>
      <c r="L4" s="12"/>
      <c r="M4" s="12"/>
      <c r="N4" s="12"/>
      <c r="O4" s="12">
        <v>26237</v>
      </c>
      <c r="P4" s="12">
        <v>25894</v>
      </c>
      <c r="Q4" s="12"/>
      <c r="R4" s="12">
        <v>623521</v>
      </c>
      <c r="S4" s="12">
        <v>623521</v>
      </c>
      <c r="T4" s="12"/>
      <c r="U4" s="12"/>
      <c r="V4" s="12"/>
      <c r="W4" s="12">
        <v>58640.11328125</v>
      </c>
      <c r="X4" s="12">
        <f>SUM(Y4:AC4)</f>
        <v>79096.8603515625</v>
      </c>
      <c r="Y4" s="12">
        <v>12712.6806640625</v>
      </c>
      <c r="Z4" s="12">
        <v>66384.1796875</v>
      </c>
      <c r="AA4" s="12"/>
      <c r="AB4" s="12"/>
      <c r="AC4" s="12"/>
      <c r="AD4" s="12">
        <v>4398.73828125</v>
      </c>
      <c r="AE4" s="12"/>
      <c r="AF4" s="12">
        <v>16366.7373046875</v>
      </c>
      <c r="AG4" s="12">
        <v>324919.125</v>
      </c>
      <c r="AH4" s="12">
        <v>89.754005432128906</v>
      </c>
      <c r="AI4" s="12"/>
      <c r="AJ4" s="12">
        <v>109589.125</v>
      </c>
      <c r="AK4" s="12">
        <v>18799.888671875</v>
      </c>
      <c r="AL4" s="12">
        <v>366813.4375</v>
      </c>
      <c r="AM4" s="12">
        <v>54573.27734375</v>
      </c>
      <c r="AN4" s="12"/>
      <c r="AO4" s="12">
        <v>4763.77978515625</v>
      </c>
      <c r="AP4" s="12">
        <v>65531.87109375</v>
      </c>
      <c r="AQ4" s="12">
        <v>14557.439453125</v>
      </c>
      <c r="AR4" s="12">
        <v>2779.576416015625</v>
      </c>
      <c r="AS4" s="12"/>
      <c r="AT4" s="12">
        <v>12048.09375</v>
      </c>
      <c r="AU4" s="12"/>
      <c r="AV4" s="12"/>
      <c r="AW4" s="12"/>
      <c r="AX4" s="12"/>
      <c r="AY4" s="12">
        <v>2768</v>
      </c>
      <c r="AZ4" s="12"/>
      <c r="BA4" s="12"/>
      <c r="BB4" s="12"/>
      <c r="BC4" s="12"/>
      <c r="BD4" s="12"/>
      <c r="BE4" s="131" t="s">
        <v>368</v>
      </c>
      <c r="BF4" s="12"/>
    </row>
    <row r="5" spans="1:63" ht="13.5" x14ac:dyDescent="0.25">
      <c r="A5" s="22" t="s">
        <v>143</v>
      </c>
      <c r="B5" s="12">
        <f t="shared" ref="B5:B66" si="0">D5+F5+G5</f>
        <v>0</v>
      </c>
      <c r="C5" s="12">
        <f t="shared" ref="C5:C68" si="1">H5+I5</f>
        <v>0</v>
      </c>
      <c r="D5" s="12"/>
      <c r="E5" s="12">
        <f>'Commodity flow native units'!E5/1000*27.7</f>
        <v>0</v>
      </c>
      <c r="F5" s="12"/>
      <c r="G5" s="12"/>
      <c r="H5" s="12"/>
      <c r="I5" s="12"/>
      <c r="J5" s="12"/>
      <c r="K5" s="12"/>
      <c r="L5" s="12"/>
      <c r="M5" s="12"/>
      <c r="N5" s="12">
        <v>21597.359375</v>
      </c>
      <c r="O5" s="12"/>
      <c r="P5" s="12"/>
      <c r="Q5" s="12"/>
      <c r="R5" s="12">
        <f t="shared" ref="R5:R9" si="2">SUM(S5:V5)</f>
        <v>0</v>
      </c>
      <c r="S5" s="12"/>
      <c r="T5" s="12"/>
      <c r="U5" s="12"/>
      <c r="V5" s="12"/>
      <c r="W5" s="12"/>
      <c r="X5" s="12">
        <f>SUM(Y5:AC5)</f>
        <v>309428.5625</v>
      </c>
      <c r="Y5" s="12"/>
      <c r="Z5" s="12"/>
      <c r="AA5" s="12"/>
      <c r="AB5" s="12"/>
      <c r="AC5" s="12">
        <v>309428.5625</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row>
    <row r="6" spans="1:63" ht="13.5" x14ac:dyDescent="0.25">
      <c r="A6" s="20" t="s">
        <v>123</v>
      </c>
      <c r="B6" s="12">
        <f>D6+F6+G6</f>
        <v>5060.55615234375</v>
      </c>
      <c r="C6" s="12">
        <f t="shared" si="1"/>
        <v>0</v>
      </c>
      <c r="D6" s="12"/>
      <c r="E6" s="12">
        <f>'Commodity flow native units'!E6/1000*27.7</f>
        <v>896.8429000000001</v>
      </c>
      <c r="F6" s="12">
        <v>5060.55615234375</v>
      </c>
      <c r="G6" s="12"/>
      <c r="H6" s="12"/>
      <c r="I6" s="12"/>
      <c r="J6" s="12"/>
      <c r="K6" s="12"/>
      <c r="L6" s="12"/>
      <c r="M6" s="12"/>
      <c r="N6" s="12"/>
      <c r="O6" s="12"/>
      <c r="P6" s="12"/>
      <c r="Q6" s="12"/>
      <c r="R6" s="12">
        <f t="shared" si="2"/>
        <v>0</v>
      </c>
      <c r="S6" s="12"/>
      <c r="T6" s="12"/>
      <c r="U6" s="12"/>
      <c r="V6" s="12"/>
      <c r="W6" s="12">
        <v>105604.7578125</v>
      </c>
      <c r="X6" s="12">
        <f>SUM(Y6:AC6)</f>
        <v>821393.6875</v>
      </c>
      <c r="Y6" s="12">
        <v>821393.6875</v>
      </c>
      <c r="Z6" s="12"/>
      <c r="AA6" s="12"/>
      <c r="AB6" s="12"/>
      <c r="AC6" s="12"/>
      <c r="AD6" s="12"/>
      <c r="AE6" s="12"/>
      <c r="AF6" s="12">
        <v>4.1323590278625488</v>
      </c>
      <c r="AG6" s="12">
        <v>72624.0390625</v>
      </c>
      <c r="AH6" s="12">
        <v>704.515869140625</v>
      </c>
      <c r="AI6" s="12"/>
      <c r="AJ6" s="12">
        <v>9037.7275390625</v>
      </c>
      <c r="AK6" s="12">
        <v>0.35039001703262329</v>
      </c>
      <c r="AL6" s="12">
        <v>91188.71875</v>
      </c>
      <c r="AM6" s="12">
        <v>2778.327392578125</v>
      </c>
      <c r="AN6" s="12"/>
      <c r="AO6" s="12">
        <v>14.696717262268066</v>
      </c>
      <c r="AP6" s="12">
        <v>6309.6806640625</v>
      </c>
      <c r="AQ6" s="12">
        <v>1.4906160831451416</v>
      </c>
      <c r="AR6" s="12">
        <v>1143.0628662109375</v>
      </c>
      <c r="AS6" s="12"/>
      <c r="AT6" s="12">
        <v>109022.3984375</v>
      </c>
      <c r="AU6" s="12"/>
      <c r="AV6" s="12"/>
      <c r="AW6" s="12"/>
      <c r="AX6" s="12"/>
      <c r="AY6" s="12"/>
      <c r="AZ6" s="12"/>
      <c r="BA6" s="12"/>
      <c r="BB6" s="12"/>
      <c r="BC6" s="12"/>
      <c r="BD6" s="12"/>
      <c r="BE6" s="12">
        <v>43894.8046875</v>
      </c>
      <c r="BF6" s="12"/>
    </row>
    <row r="7" spans="1:63" ht="13.5" x14ac:dyDescent="0.25">
      <c r="A7" s="21" t="s">
        <v>124</v>
      </c>
      <c r="B7" s="12">
        <f>D7+F7+G7</f>
        <v>-1835741.625</v>
      </c>
      <c r="C7" s="12">
        <f t="shared" si="1"/>
        <v>0</v>
      </c>
      <c r="D7" s="12"/>
      <c r="E7" s="12">
        <f>'Commodity flow native units'!E7/1000*27.7</f>
        <v>-23090.886200000001</v>
      </c>
      <c r="F7" s="12">
        <v>-1835741.625</v>
      </c>
      <c r="G7" s="12"/>
      <c r="H7" s="12"/>
      <c r="I7" s="12"/>
      <c r="J7" s="12"/>
      <c r="K7" s="12"/>
      <c r="L7" s="12"/>
      <c r="M7" s="12"/>
      <c r="N7" s="12"/>
      <c r="O7" s="12"/>
      <c r="P7" s="12"/>
      <c r="Q7" s="12"/>
      <c r="R7" s="12">
        <f t="shared" si="2"/>
        <v>0</v>
      </c>
      <c r="S7" s="12"/>
      <c r="T7" s="12"/>
      <c r="U7" s="12"/>
      <c r="V7" s="12"/>
      <c r="W7" s="12">
        <v>-39.633552551269531</v>
      </c>
      <c r="X7" s="12">
        <f t="shared" ref="X7:X68" si="3">SUM(Y7:AC7)</f>
        <v>-49.147731781005859</v>
      </c>
      <c r="Y7" s="12">
        <v>-49.147731781005859</v>
      </c>
      <c r="Z7" s="12"/>
      <c r="AA7" s="12"/>
      <c r="AB7" s="12"/>
      <c r="AC7" s="12"/>
      <c r="AD7" s="12"/>
      <c r="AE7" s="12"/>
      <c r="AF7" s="12">
        <v>-0.35617798566818237</v>
      </c>
      <c r="AG7" s="12">
        <v>-15200.548828125</v>
      </c>
      <c r="AH7" s="12">
        <v>-128.19216918945313</v>
      </c>
      <c r="AI7" s="12"/>
      <c r="AJ7" s="12">
        <v>-2262.294189453125</v>
      </c>
      <c r="AK7" s="12">
        <v>-195.89872741699219</v>
      </c>
      <c r="AL7" s="12">
        <v>-26060.17578125</v>
      </c>
      <c r="AM7" s="12">
        <v>-37867.2578125</v>
      </c>
      <c r="AN7" s="12"/>
      <c r="AO7" s="12">
        <v>-187.07472229003906</v>
      </c>
      <c r="AP7" s="12">
        <v>-5083.09912109375</v>
      </c>
      <c r="AQ7" s="12">
        <v>-143.94212341308594</v>
      </c>
      <c r="AR7" s="12">
        <v>-3672.017333984375</v>
      </c>
      <c r="AS7" s="12"/>
      <c r="AT7" s="12">
        <v>-11537.3994140625</v>
      </c>
      <c r="AU7" s="12"/>
      <c r="AV7" s="12"/>
      <c r="AW7" s="12"/>
      <c r="AX7" s="12"/>
      <c r="AY7" s="12"/>
      <c r="AZ7" s="12"/>
      <c r="BA7" s="12"/>
      <c r="BB7" s="12"/>
      <c r="BC7" s="12"/>
      <c r="BD7" s="12"/>
      <c r="BE7" s="12">
        <v>-52804.80078125</v>
      </c>
      <c r="BF7" s="12"/>
    </row>
    <row r="8" spans="1:63" ht="13.5" x14ac:dyDescent="0.25">
      <c r="A8" s="8" t="s">
        <v>56</v>
      </c>
      <c r="B8" s="12">
        <f t="shared" si="0"/>
        <v>0</v>
      </c>
      <c r="C8" s="12">
        <f t="shared" si="1"/>
        <v>0</v>
      </c>
      <c r="D8" s="12"/>
      <c r="E8" s="12">
        <f>'Commodity flow native units'!E8/1000*27.7</f>
        <v>0</v>
      </c>
      <c r="F8" s="12"/>
      <c r="G8" s="12"/>
      <c r="H8" s="12"/>
      <c r="I8" s="12"/>
      <c r="J8" s="12"/>
      <c r="K8" s="12"/>
      <c r="L8" s="12"/>
      <c r="M8" s="12"/>
      <c r="N8" s="12"/>
      <c r="O8" s="12"/>
      <c r="P8" s="12"/>
      <c r="Q8" s="12"/>
      <c r="R8" s="12">
        <f t="shared" si="2"/>
        <v>0</v>
      </c>
      <c r="S8" s="12"/>
      <c r="T8" s="12"/>
      <c r="U8" s="12"/>
      <c r="V8" s="12"/>
      <c r="W8" s="12"/>
      <c r="X8" s="12">
        <f t="shared" si="3"/>
        <v>0</v>
      </c>
      <c r="Y8" s="12"/>
      <c r="Z8" s="12"/>
      <c r="AA8" s="12"/>
      <c r="AB8" s="12"/>
      <c r="AC8" s="12"/>
      <c r="AD8" s="12"/>
      <c r="AE8" s="12"/>
      <c r="AF8" s="12"/>
      <c r="AG8" s="12"/>
      <c r="AH8" s="12"/>
      <c r="AI8" s="12"/>
      <c r="AJ8" s="12">
        <v>-37209.28515625</v>
      </c>
      <c r="AK8" s="12"/>
      <c r="AL8" s="12">
        <v>-60923.87890625</v>
      </c>
      <c r="AM8" s="12"/>
      <c r="AN8" s="12"/>
      <c r="AO8" s="12"/>
      <c r="AP8" s="12"/>
      <c r="AQ8" s="12"/>
      <c r="AR8" s="12"/>
      <c r="AS8" s="12"/>
      <c r="AT8" s="12"/>
      <c r="AU8" s="12"/>
      <c r="AV8" s="12"/>
      <c r="AW8" s="12"/>
      <c r="AX8" s="12"/>
      <c r="AY8" s="12"/>
      <c r="AZ8" s="12"/>
      <c r="BA8" s="12"/>
      <c r="BB8" s="12"/>
      <c r="BC8" s="12"/>
      <c r="BD8" s="12"/>
      <c r="BE8" s="12"/>
      <c r="BF8" s="12"/>
    </row>
    <row r="9" spans="1:63" ht="13.5" x14ac:dyDescent="0.25">
      <c r="A9" s="22" t="s">
        <v>142</v>
      </c>
      <c r="B9" s="12">
        <f>D9+F9+G9</f>
        <v>0</v>
      </c>
      <c r="C9" s="12">
        <f t="shared" si="1"/>
        <v>0</v>
      </c>
      <c r="D9" s="12"/>
      <c r="E9" s="12">
        <f>'Commodity flow native units'!E9/1000*27.7</f>
        <v>0</v>
      </c>
      <c r="F9" s="12"/>
      <c r="G9" s="12"/>
      <c r="H9" s="12"/>
      <c r="I9" s="12"/>
      <c r="J9" s="12"/>
      <c r="K9" s="12"/>
      <c r="L9" s="12"/>
      <c r="M9" s="12"/>
      <c r="N9" s="12"/>
      <c r="O9" s="12"/>
      <c r="P9" s="12"/>
      <c r="Q9" s="12"/>
      <c r="R9" s="12">
        <f t="shared" si="2"/>
        <v>0</v>
      </c>
      <c r="S9" s="12"/>
      <c r="T9" s="12"/>
      <c r="U9" s="12"/>
      <c r="V9" s="12"/>
      <c r="W9" s="12"/>
      <c r="X9" s="12">
        <f t="shared" si="3"/>
        <v>0</v>
      </c>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row>
    <row r="10" spans="1:63" s="2" customFormat="1" ht="13.5" x14ac:dyDescent="0.25">
      <c r="A10" s="13" t="s">
        <v>57</v>
      </c>
      <c r="B10" s="14">
        <f>D10+F10+G10</f>
        <v>4145198.9155273438</v>
      </c>
      <c r="C10" s="14">
        <f>H10+I10</f>
        <v>0</v>
      </c>
      <c r="D10" s="14">
        <f>SUM(D4:D9)</f>
        <v>75847.484375</v>
      </c>
      <c r="E10" s="12">
        <f>'Commodity flow native units'!E10/1000*27.7</f>
        <v>35252.682000000001</v>
      </c>
      <c r="F10" s="14">
        <f t="shared" ref="F10:M10" si="4">SUM(F4:F9)</f>
        <v>4069351.4311523438</v>
      </c>
      <c r="G10" s="14">
        <f t="shared" si="4"/>
        <v>0</v>
      </c>
      <c r="H10" s="14">
        <f t="shared" si="4"/>
        <v>0</v>
      </c>
      <c r="I10" s="14">
        <f t="shared" si="4"/>
        <v>0</v>
      </c>
      <c r="J10" s="14">
        <f t="shared" si="4"/>
        <v>0</v>
      </c>
      <c r="K10" s="14">
        <f t="shared" si="4"/>
        <v>70358.399999999994</v>
      </c>
      <c r="L10" s="14">
        <f t="shared" si="4"/>
        <v>0</v>
      </c>
      <c r="M10" s="14">
        <f t="shared" si="4"/>
        <v>0</v>
      </c>
      <c r="N10" s="14">
        <f>SUM(N4:N9)</f>
        <v>21597.359375</v>
      </c>
      <c r="O10" s="14">
        <v>0</v>
      </c>
      <c r="P10" s="14">
        <f>SUM(P4:P9)</f>
        <v>25894</v>
      </c>
      <c r="Q10" s="14">
        <f t="shared" ref="Q10:V10" si="5">SUM(Q4:Q9)</f>
        <v>0</v>
      </c>
      <c r="R10" s="14">
        <f>SUM(R4:R9)</f>
        <v>623521</v>
      </c>
      <c r="S10" s="14">
        <f t="shared" si="5"/>
        <v>623521</v>
      </c>
      <c r="T10" s="14">
        <f t="shared" si="5"/>
        <v>0</v>
      </c>
      <c r="U10" s="14">
        <f t="shared" si="5"/>
        <v>0</v>
      </c>
      <c r="V10" s="14">
        <f t="shared" si="5"/>
        <v>0</v>
      </c>
      <c r="W10" s="14">
        <f>SUM(W4:W9)</f>
        <v>164205.23754119873</v>
      </c>
      <c r="X10" s="14">
        <f>SUM(Y10:AC10)</f>
        <v>1209869.9626197815</v>
      </c>
      <c r="Y10" s="14">
        <f>SUM(Y4:Y9)</f>
        <v>834057.22043228149</v>
      </c>
      <c r="Z10" s="14">
        <f>SUM(Z4:Z9)</f>
        <v>66384.1796875</v>
      </c>
      <c r="AA10" s="14">
        <f t="shared" ref="AA10:AS10" si="6">SUM(AA4:AA9)</f>
        <v>0</v>
      </c>
      <c r="AB10" s="14">
        <f t="shared" si="6"/>
        <v>0</v>
      </c>
      <c r="AC10" s="14">
        <f>SUM(AC4:AC9)</f>
        <v>309428.5625</v>
      </c>
      <c r="AD10" s="14">
        <f t="shared" si="6"/>
        <v>4398.73828125</v>
      </c>
      <c r="AE10" s="14">
        <f t="shared" si="6"/>
        <v>0</v>
      </c>
      <c r="AF10" s="14">
        <f t="shared" si="6"/>
        <v>16370.513485729694</v>
      </c>
      <c r="AG10" s="14">
        <f>SUM(AG4:AG9)</f>
        <v>382342.615234375</v>
      </c>
      <c r="AH10" s="14">
        <f>SUM(AH4:AH9)</f>
        <v>666.07770538330078</v>
      </c>
      <c r="AI10" s="14">
        <f t="shared" si="6"/>
        <v>0</v>
      </c>
      <c r="AJ10" s="14">
        <f t="shared" si="6"/>
        <v>79155.273193359375</v>
      </c>
      <c r="AK10" s="14">
        <f>SUM(AK4:AK9)</f>
        <v>18604.34033447504</v>
      </c>
      <c r="AL10" s="14">
        <f>SUM(AL4:AL9)</f>
        <v>371018.1015625</v>
      </c>
      <c r="AM10" s="14">
        <f t="shared" si="6"/>
        <v>19484.346923828125</v>
      </c>
      <c r="AN10" s="14">
        <f t="shared" si="6"/>
        <v>0</v>
      </c>
      <c r="AO10" s="14">
        <f t="shared" si="6"/>
        <v>4591.401780128479</v>
      </c>
      <c r="AP10" s="14">
        <f>SUM(AP4:AP9)</f>
        <v>66758.45263671875</v>
      </c>
      <c r="AQ10" s="14">
        <f t="shared" si="6"/>
        <v>14414.987945795059</v>
      </c>
      <c r="AR10" s="14">
        <f t="shared" si="6"/>
        <v>250.6219482421875</v>
      </c>
      <c r="AS10" s="14">
        <f t="shared" si="6"/>
        <v>0</v>
      </c>
      <c r="AT10" s="14">
        <f>SUM(AT4:AT9)</f>
        <v>109533.0927734375</v>
      </c>
      <c r="AU10" s="14">
        <f>SUM(AU4:AU9)</f>
        <v>0</v>
      </c>
      <c r="AV10" s="14">
        <f t="shared" ref="AV10:BF10" si="7">SUM(AV4:AV9)</f>
        <v>0</v>
      </c>
      <c r="AW10" s="14">
        <f t="shared" si="7"/>
        <v>0</v>
      </c>
      <c r="AX10" s="14">
        <f>SUM(AX4:AX9)</f>
        <v>0</v>
      </c>
      <c r="AY10" s="14">
        <f t="shared" si="7"/>
        <v>2768</v>
      </c>
      <c r="AZ10" s="14">
        <f t="shared" si="7"/>
        <v>0</v>
      </c>
      <c r="BA10" s="14">
        <f t="shared" si="7"/>
        <v>0</v>
      </c>
      <c r="BB10" s="14">
        <f t="shared" si="7"/>
        <v>0</v>
      </c>
      <c r="BC10" s="14">
        <f t="shared" si="7"/>
        <v>0</v>
      </c>
      <c r="BD10" s="14">
        <f t="shared" si="7"/>
        <v>0</v>
      </c>
      <c r="BE10" s="14">
        <f>SUM(BE4:BE9)</f>
        <v>-8909.99609375</v>
      </c>
      <c r="BF10" s="14">
        <f t="shared" si="7"/>
        <v>0</v>
      </c>
    </row>
    <row r="11" spans="1:63" ht="13.5" x14ac:dyDescent="0.25">
      <c r="A11" s="8" t="s">
        <v>58</v>
      </c>
      <c r="B11" s="12">
        <f t="shared" si="0"/>
        <v>0</v>
      </c>
      <c r="C11" s="12">
        <f t="shared" si="1"/>
        <v>0</v>
      </c>
      <c r="D11" s="12"/>
      <c r="E11" s="12">
        <f>'Commodity flow native units'!E11/1000*27.7</f>
        <v>0</v>
      </c>
      <c r="F11" s="12"/>
      <c r="G11" s="12"/>
      <c r="H11" s="12"/>
      <c r="I11" s="12"/>
      <c r="J11" s="12"/>
      <c r="K11" s="12"/>
      <c r="L11" s="12"/>
      <c r="M11" s="12"/>
      <c r="N11" s="12"/>
      <c r="O11" s="12"/>
      <c r="P11" s="12"/>
      <c r="Q11" s="12"/>
      <c r="R11" s="12"/>
      <c r="S11" s="12"/>
      <c r="T11" s="12"/>
      <c r="U11" s="12"/>
      <c r="V11" s="12"/>
      <c r="W11" s="12"/>
      <c r="X11" s="12">
        <f>SUM(Y11:AC11)</f>
        <v>309428.56</v>
      </c>
      <c r="Y11" s="12"/>
      <c r="Z11" s="12"/>
      <c r="AA11" s="12"/>
      <c r="AB11" s="12"/>
      <c r="AC11" s="12">
        <v>309428.56</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row>
    <row r="12" spans="1:63" ht="13.5" x14ac:dyDescent="0.25">
      <c r="A12" s="8" t="s">
        <v>59</v>
      </c>
      <c r="B12" s="12">
        <f>D12+F12+G12</f>
        <v>140564.91040039063</v>
      </c>
      <c r="C12" s="12">
        <f>H12+I12</f>
        <v>0</v>
      </c>
      <c r="D12" s="12">
        <f>(D10-(D11+D13+D31+D43)-D44)</f>
        <v>0</v>
      </c>
      <c r="E12" s="12">
        <f>'Commodity flow native units'!E12/1000*27.7</f>
        <v>2096.6683999999996</v>
      </c>
      <c r="F12" s="12">
        <f>(F10-(F11+F13+F31+F43)-F44)</f>
        <v>140564.91040039063</v>
      </c>
      <c r="G12" s="12">
        <f t="shared" ref="G12:M12" si="8">(G10-(G11+G13+G31+G43)-G44)</f>
        <v>0</v>
      </c>
      <c r="H12" s="12">
        <f t="shared" si="8"/>
        <v>0</v>
      </c>
      <c r="I12" s="12">
        <f t="shared" si="8"/>
        <v>0</v>
      </c>
      <c r="J12" s="12">
        <f t="shared" si="8"/>
        <v>0</v>
      </c>
      <c r="K12" s="12">
        <f t="shared" si="8"/>
        <v>0</v>
      </c>
      <c r="L12" s="12">
        <f t="shared" si="8"/>
        <v>0</v>
      </c>
      <c r="M12" s="12">
        <f t="shared" si="8"/>
        <v>0</v>
      </c>
      <c r="N12" s="12">
        <f>(N10-(N11+N13+N31+N43)-N44)</f>
        <v>4.8828125E-4</v>
      </c>
      <c r="O12" s="12">
        <v>0</v>
      </c>
      <c r="P12" s="12">
        <v>0</v>
      </c>
      <c r="Q12" s="12">
        <f t="shared" ref="Q12:V12" si="9">(Q10-(Q11+Q13+Q31+Q43)-Q44)</f>
        <v>0</v>
      </c>
      <c r="R12" s="12">
        <f t="shared" si="9"/>
        <v>52391</v>
      </c>
      <c r="S12" s="12">
        <f t="shared" si="9"/>
        <v>52391</v>
      </c>
      <c r="T12" s="12">
        <f t="shared" si="9"/>
        <v>0</v>
      </c>
      <c r="U12" s="12">
        <f t="shared" si="9"/>
        <v>0</v>
      </c>
      <c r="V12" s="12">
        <f t="shared" si="9"/>
        <v>0</v>
      </c>
      <c r="W12" s="12">
        <f>(W10-(W11+W13+W31+W43)-W44)</f>
        <v>-37.241950988769531</v>
      </c>
      <c r="X12" s="12">
        <f t="shared" si="3"/>
        <v>3.5432281496468931E-2</v>
      </c>
      <c r="Y12" s="12">
        <f t="shared" ref="Y12:BF12" si="10">(Y10-(Y11+Y13+Y31+Y43)-Y44)</f>
        <v>3.2932281494140625E-2</v>
      </c>
      <c r="Z12" s="12">
        <f>(Z10-(Z11+Z13+Z31+Z43)-Z44)</f>
        <v>0</v>
      </c>
      <c r="AA12" s="12">
        <f t="shared" si="10"/>
        <v>0</v>
      </c>
      <c r="AB12" s="12">
        <f t="shared" si="10"/>
        <v>0</v>
      </c>
      <c r="AC12" s="12">
        <f>(AC10-(AC11+AC13+AC31+AC43)-AC44)</f>
        <v>2.5000000023283064E-3</v>
      </c>
      <c r="AD12" s="12">
        <f t="shared" si="10"/>
        <v>0</v>
      </c>
      <c r="AE12" s="12">
        <f t="shared" si="10"/>
        <v>0</v>
      </c>
      <c r="AF12" s="12">
        <f t="shared" si="10"/>
        <v>5.4627656936645508E-4</v>
      </c>
      <c r="AG12" s="12">
        <f>(AG10-(AG11+AG13+AG31+AG43)-AG44)</f>
        <v>9.227752685546875E-3</v>
      </c>
      <c r="AH12" s="12">
        <f>(AH10-(AH11+AH13+AH31+AH43)-AH44)</f>
        <v>-5.340576171875E-5</v>
      </c>
      <c r="AI12" s="12">
        <f t="shared" si="10"/>
        <v>0</v>
      </c>
      <c r="AJ12" s="12">
        <f t="shared" si="10"/>
        <v>-2.44140625E-4</v>
      </c>
      <c r="AK12" s="12">
        <f t="shared" si="10"/>
        <v>-1.2725591659545898E-4</v>
      </c>
      <c r="AL12" s="12">
        <f t="shared" si="10"/>
        <v>-2.5634765625E-3</v>
      </c>
      <c r="AM12" s="12">
        <f>(AM10-(AM11+AM13+AM31+AM43)-AM44)</f>
        <v>2.0849704742431641E-4</v>
      </c>
      <c r="AN12" s="12">
        <f t="shared" si="10"/>
        <v>0</v>
      </c>
      <c r="AO12" s="12">
        <f t="shared" si="10"/>
        <v>4.3213367462158203E-6</v>
      </c>
      <c r="AP12" s="12">
        <f t="shared" si="10"/>
        <v>2.44140625E-3</v>
      </c>
      <c r="AQ12" s="12">
        <f t="shared" si="10"/>
        <v>1.5282630920410156E-4</v>
      </c>
      <c r="AR12" s="12">
        <f t="shared" si="10"/>
        <v>-1.1622905731201172E-4</v>
      </c>
      <c r="AS12" s="12">
        <f t="shared" si="10"/>
        <v>0</v>
      </c>
      <c r="AT12" s="12">
        <f t="shared" si="10"/>
        <v>510.6943359375</v>
      </c>
      <c r="AU12" s="12">
        <f t="shared" si="10"/>
        <v>0</v>
      </c>
      <c r="AV12" s="12">
        <f t="shared" si="10"/>
        <v>0</v>
      </c>
      <c r="AW12" s="12">
        <f>(AW10-(AW11+AW13+AW31+AW43)-AW44)</f>
        <v>0</v>
      </c>
      <c r="AX12" s="12">
        <f t="shared" si="10"/>
        <v>0</v>
      </c>
      <c r="AY12" s="12">
        <f t="shared" si="10"/>
        <v>0</v>
      </c>
      <c r="AZ12" s="12">
        <f t="shared" si="10"/>
        <v>0</v>
      </c>
      <c r="BA12" s="12">
        <f t="shared" si="10"/>
        <v>0</v>
      </c>
      <c r="BB12" s="12">
        <f t="shared" si="10"/>
        <v>0</v>
      </c>
      <c r="BC12" s="12">
        <f t="shared" si="10"/>
        <v>0</v>
      </c>
      <c r="BD12" s="12">
        <f t="shared" si="10"/>
        <v>0</v>
      </c>
      <c r="BE12" s="12">
        <f>(BE10-(BE11+BE13+BE31+BE43)-BE44)</f>
        <v>-927472.1623916626</v>
      </c>
      <c r="BF12" s="12">
        <f t="shared" si="10"/>
        <v>0</v>
      </c>
    </row>
    <row r="13" spans="1:63" s="2" customFormat="1" ht="13.5" x14ac:dyDescent="0.25">
      <c r="A13" s="13" t="s">
        <v>60</v>
      </c>
      <c r="B13" s="14">
        <f>D13+F13+G13</f>
        <v>3466850.775390625</v>
      </c>
      <c r="C13" s="14">
        <f>H13+I13</f>
        <v>0</v>
      </c>
      <c r="D13" s="14">
        <f>SUM(D14:D30)</f>
        <v>75847.484375</v>
      </c>
      <c r="E13" s="12">
        <f>'Commodity flow native units'!E13/1000*27.7</f>
        <v>0</v>
      </c>
      <c r="F13" s="14">
        <f t="shared" ref="F13:K13" si="11">SUM(F14:F30)</f>
        <v>3391003.291015625</v>
      </c>
      <c r="G13" s="14">
        <f t="shared" si="11"/>
        <v>0</v>
      </c>
      <c r="H13" s="14">
        <f t="shared" si="11"/>
        <v>0</v>
      </c>
      <c r="I13" s="14">
        <f t="shared" si="11"/>
        <v>0</v>
      </c>
      <c r="J13" s="14">
        <f t="shared" si="11"/>
        <v>0</v>
      </c>
      <c r="K13" s="14">
        <f t="shared" si="11"/>
        <v>70358.399999999994</v>
      </c>
      <c r="L13" s="14">
        <f>SUM(L14:L30)</f>
        <v>0</v>
      </c>
      <c r="M13" s="14">
        <f>SUM(M14:M30)</f>
        <v>0</v>
      </c>
      <c r="N13" s="14">
        <f>SUM(N14:N30)</f>
        <v>0</v>
      </c>
      <c r="O13" s="14">
        <f>SUM(O14:O30)</f>
        <v>0</v>
      </c>
      <c r="P13" s="14">
        <f>SUM(P14:P30)</f>
        <v>0</v>
      </c>
      <c r="Q13" s="14">
        <f t="shared" ref="Q13:AU13" si="12">SUM(Q14:Q30)</f>
        <v>0</v>
      </c>
      <c r="R13" s="14">
        <f>SUM(R14:R30)</f>
        <v>163812</v>
      </c>
      <c r="S13" s="14">
        <f t="shared" si="12"/>
        <v>163812</v>
      </c>
      <c r="T13" s="14">
        <f t="shared" si="12"/>
        <v>0</v>
      </c>
      <c r="U13" s="14">
        <f t="shared" si="12"/>
        <v>0</v>
      </c>
      <c r="V13" s="14">
        <f t="shared" si="12"/>
        <v>0</v>
      </c>
      <c r="W13" s="14">
        <f t="shared" si="12"/>
        <v>67352.4765625</v>
      </c>
      <c r="X13" s="14">
        <f>SUM(Y13:AC13)</f>
        <v>900441.3671875</v>
      </c>
      <c r="Y13" s="14">
        <f t="shared" si="12"/>
        <v>834057.1875</v>
      </c>
      <c r="Z13" s="14">
        <f>SUM(Z14:Z30)</f>
        <v>66384.1796875</v>
      </c>
      <c r="AA13" s="14">
        <f t="shared" si="12"/>
        <v>0</v>
      </c>
      <c r="AB13" s="14">
        <f t="shared" si="12"/>
        <v>0</v>
      </c>
      <c r="AC13" s="14">
        <f>SUM(AC14:AC30)</f>
        <v>0</v>
      </c>
      <c r="AD13" s="14">
        <f t="shared" si="12"/>
        <v>0</v>
      </c>
      <c r="AE13" s="14">
        <f t="shared" si="12"/>
        <v>0</v>
      </c>
      <c r="AF13" s="14">
        <f t="shared" si="12"/>
        <v>0</v>
      </c>
      <c r="AG13" s="14">
        <f t="shared" si="12"/>
        <v>0</v>
      </c>
      <c r="AH13" s="14">
        <f t="shared" si="12"/>
        <v>0</v>
      </c>
      <c r="AI13" s="14">
        <f t="shared" si="12"/>
        <v>0</v>
      </c>
      <c r="AJ13" s="14">
        <f t="shared" si="12"/>
        <v>0</v>
      </c>
      <c r="AK13" s="14">
        <f t="shared" si="12"/>
        <v>0</v>
      </c>
      <c r="AL13" s="14">
        <f t="shared" si="12"/>
        <v>0</v>
      </c>
      <c r="AM13" s="14">
        <f t="shared" si="12"/>
        <v>0</v>
      </c>
      <c r="AN13" s="14">
        <f t="shared" si="12"/>
        <v>0</v>
      </c>
      <c r="AO13" s="14">
        <f t="shared" si="12"/>
        <v>0</v>
      </c>
      <c r="AP13" s="14">
        <f t="shared" si="12"/>
        <v>0</v>
      </c>
      <c r="AQ13" s="14">
        <f t="shared" si="12"/>
        <v>0</v>
      </c>
      <c r="AR13" s="14">
        <f t="shared" si="12"/>
        <v>0</v>
      </c>
      <c r="AS13" s="14">
        <f t="shared" si="12"/>
        <v>0</v>
      </c>
      <c r="AT13" s="14">
        <f t="shared" si="12"/>
        <v>0</v>
      </c>
      <c r="AU13" s="14">
        <f t="shared" si="12"/>
        <v>0</v>
      </c>
      <c r="AV13" s="14">
        <f>SUM(AV14:AV30)</f>
        <v>0</v>
      </c>
      <c r="AW13" s="14">
        <f>SUM(AW14:AW30)</f>
        <v>0</v>
      </c>
      <c r="AX13" s="14">
        <f t="shared" ref="AX13:BF13" si="13">SUM(AX14:AX30)</f>
        <v>0</v>
      </c>
      <c r="AY13" s="14">
        <f t="shared" si="13"/>
        <v>0</v>
      </c>
      <c r="AZ13" s="14">
        <f t="shared" si="13"/>
        <v>0</v>
      </c>
      <c r="BA13" s="14">
        <f t="shared" si="13"/>
        <v>0</v>
      </c>
      <c r="BB13" s="14">
        <f t="shared" si="13"/>
        <v>0</v>
      </c>
      <c r="BC13" s="14">
        <f t="shared" si="13"/>
        <v>0</v>
      </c>
      <c r="BD13" s="14">
        <f t="shared" si="13"/>
        <v>0</v>
      </c>
      <c r="BE13" s="14">
        <f>SUM(BE14:BE30)</f>
        <v>0</v>
      </c>
      <c r="BF13" s="14">
        <f t="shared" si="13"/>
        <v>0</v>
      </c>
    </row>
    <row r="14" spans="1:63" ht="13.5" x14ac:dyDescent="0.25">
      <c r="A14" s="22" t="s">
        <v>161</v>
      </c>
      <c r="B14" s="12">
        <f>D14+F14+G14</f>
        <v>2463129.75</v>
      </c>
      <c r="C14" s="12">
        <f t="shared" si="1"/>
        <v>0</v>
      </c>
      <c r="D14" s="12"/>
      <c r="E14" s="12">
        <f>'Commodity flow native units'!E14/1000*27.7</f>
        <v>0</v>
      </c>
      <c r="F14" s="12">
        <v>2463129.75</v>
      </c>
      <c r="G14" s="12"/>
      <c r="H14" s="12"/>
      <c r="I14" s="12"/>
      <c r="J14" s="12"/>
      <c r="K14" s="12"/>
      <c r="L14" s="12"/>
      <c r="M14" s="12"/>
      <c r="N14" s="12"/>
      <c r="O14" s="12"/>
      <c r="P14" s="12"/>
      <c r="Q14" s="12"/>
      <c r="R14" s="12">
        <f t="shared" ref="R14:R29" si="14">SUM(S14:V14)</f>
        <v>0</v>
      </c>
      <c r="S14" s="12"/>
      <c r="T14" s="12"/>
      <c r="U14" s="12"/>
      <c r="V14" s="12"/>
      <c r="W14" s="12"/>
      <c r="X14" s="12">
        <f t="shared" ref="X14:X30" si="15">SUM(Y14:AC14)</f>
        <v>0</v>
      </c>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row>
    <row r="15" spans="1:63" ht="13.5" x14ac:dyDescent="0.25">
      <c r="A15" s="8" t="s">
        <v>61</v>
      </c>
      <c r="B15" s="12">
        <f t="shared" si="0"/>
        <v>22613.041015625</v>
      </c>
      <c r="C15" s="12">
        <f t="shared" si="1"/>
        <v>0</v>
      </c>
      <c r="D15" s="12"/>
      <c r="E15" s="12">
        <f>'Commodity flow native units'!E15/1000*27.7</f>
        <v>0</v>
      </c>
      <c r="F15" s="12">
        <v>22613.041015625</v>
      </c>
      <c r="G15" s="12"/>
      <c r="H15" s="12"/>
      <c r="I15" s="12"/>
      <c r="J15" s="12"/>
      <c r="K15" s="12"/>
      <c r="L15" s="12"/>
      <c r="M15" s="12"/>
      <c r="N15" s="12"/>
      <c r="O15" s="12"/>
      <c r="P15" s="12"/>
      <c r="Q15" s="12"/>
      <c r="R15" s="12">
        <v>4105</v>
      </c>
      <c r="S15" s="12">
        <v>4105</v>
      </c>
      <c r="T15" s="12"/>
      <c r="U15" s="12"/>
      <c r="V15" s="12"/>
      <c r="W15" s="12"/>
      <c r="X15" s="12">
        <f>SUM(Y15:AC15)</f>
        <v>0</v>
      </c>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row>
    <row r="16" spans="1:63" ht="13.5" x14ac:dyDescent="0.25">
      <c r="A16" s="8" t="s">
        <v>162</v>
      </c>
      <c r="B16" s="12">
        <f t="shared" si="0"/>
        <v>0</v>
      </c>
      <c r="C16" s="12">
        <f t="shared" si="1"/>
        <v>0</v>
      </c>
      <c r="D16" s="12"/>
      <c r="E16" s="12">
        <f>'Commodity flow native units'!E16/1000*27.7</f>
        <v>0</v>
      </c>
      <c r="F16" s="12"/>
      <c r="G16" s="12"/>
      <c r="H16" s="12"/>
      <c r="I16" s="12"/>
      <c r="J16" s="12"/>
      <c r="K16" s="12"/>
      <c r="L16" s="12"/>
      <c r="M16" s="12"/>
      <c r="N16" s="12"/>
      <c r="O16" s="12"/>
      <c r="P16" s="12"/>
      <c r="Q16" s="12"/>
      <c r="R16" s="12">
        <f t="shared" si="14"/>
        <v>0</v>
      </c>
      <c r="S16" s="12"/>
      <c r="T16" s="12"/>
      <c r="U16" s="12"/>
      <c r="V16" s="12"/>
      <c r="W16" s="12"/>
      <c r="X16" s="12">
        <f t="shared" si="15"/>
        <v>0</v>
      </c>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row>
    <row r="17" spans="1:63" ht="13.5" x14ac:dyDescent="0.25">
      <c r="A17" s="8" t="s">
        <v>62</v>
      </c>
      <c r="B17" s="12">
        <f t="shared" si="0"/>
        <v>0</v>
      </c>
      <c r="C17" s="12">
        <f t="shared" si="1"/>
        <v>0</v>
      </c>
      <c r="D17" s="12"/>
      <c r="E17" s="12">
        <f>'Commodity flow native units'!E17/1000*27.7</f>
        <v>0</v>
      </c>
      <c r="F17" s="12"/>
      <c r="G17" s="12"/>
      <c r="H17" s="12"/>
      <c r="I17" s="12"/>
      <c r="J17" s="12"/>
      <c r="K17" s="12"/>
      <c r="L17" s="12"/>
      <c r="M17" s="12"/>
      <c r="N17" s="12"/>
      <c r="O17" s="12"/>
      <c r="P17" s="12"/>
      <c r="Q17" s="12"/>
      <c r="R17" s="12">
        <f t="shared" si="14"/>
        <v>0</v>
      </c>
      <c r="S17" s="12"/>
      <c r="T17" s="12"/>
      <c r="U17" s="12"/>
      <c r="V17" s="12"/>
      <c r="W17" s="12"/>
      <c r="X17" s="12">
        <f t="shared" si="15"/>
        <v>0</v>
      </c>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row>
    <row r="18" spans="1:63" ht="13.5" x14ac:dyDescent="0.25">
      <c r="A18" s="18" t="s">
        <v>163</v>
      </c>
      <c r="B18" s="12">
        <f t="shared" si="0"/>
        <v>0</v>
      </c>
      <c r="C18" s="12">
        <f t="shared" si="1"/>
        <v>0</v>
      </c>
      <c r="D18" s="12"/>
      <c r="E18" s="12">
        <f>'Commodity flow native units'!E18/1000*27.7</f>
        <v>0</v>
      </c>
      <c r="F18" s="12"/>
      <c r="G18" s="12"/>
      <c r="H18" s="12"/>
      <c r="I18" s="12"/>
      <c r="J18" s="12"/>
      <c r="K18" s="12"/>
      <c r="L18" s="12"/>
      <c r="M18" s="12"/>
      <c r="N18" s="12"/>
      <c r="O18" s="12"/>
      <c r="P18" s="12"/>
      <c r="Q18" s="12"/>
      <c r="R18" s="12">
        <f t="shared" si="14"/>
        <v>0</v>
      </c>
      <c r="S18" s="12"/>
      <c r="T18" s="12"/>
      <c r="U18" s="12"/>
      <c r="V18" s="12"/>
      <c r="W18" s="12"/>
      <c r="X18" s="12">
        <f t="shared" si="15"/>
        <v>0</v>
      </c>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row>
    <row r="19" spans="1:63" ht="13.5" x14ac:dyDescent="0.25">
      <c r="A19" s="8" t="s">
        <v>63</v>
      </c>
      <c r="B19" s="12">
        <f t="shared" si="0"/>
        <v>0</v>
      </c>
      <c r="C19" s="12">
        <f t="shared" si="1"/>
        <v>0</v>
      </c>
      <c r="D19" s="12"/>
      <c r="E19" s="12">
        <f>'Commodity flow native units'!E19/1000*27.7</f>
        <v>0</v>
      </c>
      <c r="F19" s="12"/>
      <c r="G19" s="12"/>
      <c r="H19" s="12"/>
      <c r="I19" s="12"/>
      <c r="J19" s="12"/>
      <c r="K19" s="12"/>
      <c r="L19" s="12"/>
      <c r="M19" s="12"/>
      <c r="N19" s="12"/>
      <c r="O19" s="12"/>
      <c r="P19" s="12"/>
      <c r="Q19" s="12"/>
      <c r="R19" s="12">
        <f t="shared" si="14"/>
        <v>0</v>
      </c>
      <c r="S19" s="12"/>
      <c r="T19" s="12"/>
      <c r="U19" s="12"/>
      <c r="V19" s="12"/>
      <c r="W19" s="12"/>
      <c r="X19" s="12">
        <f t="shared" si="15"/>
        <v>0</v>
      </c>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1:63" ht="13.5" x14ac:dyDescent="0.25">
      <c r="A20" s="8" t="s">
        <v>64</v>
      </c>
      <c r="B20" s="12">
        <f t="shared" si="0"/>
        <v>0</v>
      </c>
      <c r="C20" s="12">
        <f t="shared" si="1"/>
        <v>0</v>
      </c>
      <c r="D20" s="12"/>
      <c r="E20" s="12">
        <f>'Commodity flow native units'!E20/1000*27.7</f>
        <v>0</v>
      </c>
      <c r="F20" s="12"/>
      <c r="G20" s="12"/>
      <c r="H20" s="12"/>
      <c r="I20" s="12"/>
      <c r="J20" s="12"/>
      <c r="K20" s="12"/>
      <c r="L20" s="12"/>
      <c r="M20" s="12"/>
      <c r="N20" s="12"/>
      <c r="O20" s="12"/>
      <c r="P20" s="12"/>
      <c r="Q20" s="12"/>
      <c r="R20" s="12">
        <f t="shared" si="14"/>
        <v>0</v>
      </c>
      <c r="S20" s="12"/>
      <c r="T20" s="12"/>
      <c r="U20" s="12"/>
      <c r="V20" s="12"/>
      <c r="W20" s="12"/>
      <c r="X20" s="12">
        <f t="shared" si="15"/>
        <v>0</v>
      </c>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1:63" ht="13.5" x14ac:dyDescent="0.25">
      <c r="A21" s="8" t="s">
        <v>65</v>
      </c>
      <c r="B21" s="12">
        <f t="shared" si="0"/>
        <v>0</v>
      </c>
      <c r="C21" s="12">
        <f t="shared" si="1"/>
        <v>0</v>
      </c>
      <c r="D21" s="12"/>
      <c r="E21" s="12">
        <f>'Commodity flow native units'!E21/1000*27.7</f>
        <v>0</v>
      </c>
      <c r="F21" s="12"/>
      <c r="G21" s="12"/>
      <c r="H21" s="12"/>
      <c r="I21" s="12"/>
      <c r="J21" s="12"/>
      <c r="K21" s="12"/>
      <c r="L21" s="12"/>
      <c r="M21" s="12"/>
      <c r="N21" s="12"/>
      <c r="O21" s="12"/>
      <c r="P21" s="12"/>
      <c r="Q21" s="12"/>
      <c r="R21" s="12">
        <f t="shared" si="14"/>
        <v>0</v>
      </c>
      <c r="S21" s="12"/>
      <c r="T21" s="12"/>
      <c r="U21" s="12"/>
      <c r="V21" s="12"/>
      <c r="W21" s="12"/>
      <c r="X21" s="12">
        <f t="shared" si="15"/>
        <v>0</v>
      </c>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1:63" ht="13.5" x14ac:dyDescent="0.25">
      <c r="A22" s="8" t="s">
        <v>66</v>
      </c>
      <c r="B22" s="12">
        <f t="shared" si="0"/>
        <v>0</v>
      </c>
      <c r="C22" s="12">
        <f t="shared" si="1"/>
        <v>0</v>
      </c>
      <c r="D22" s="12"/>
      <c r="E22" s="12">
        <f>'Commodity flow native units'!E22/1000*27.7</f>
        <v>0</v>
      </c>
      <c r="F22" s="12"/>
      <c r="G22" s="12"/>
      <c r="H22" s="12"/>
      <c r="I22" s="12"/>
      <c r="J22" s="12"/>
      <c r="K22" s="12"/>
      <c r="L22" s="12"/>
      <c r="M22" s="12"/>
      <c r="N22" s="12"/>
      <c r="O22" s="12"/>
      <c r="P22" s="12"/>
      <c r="Q22" s="12"/>
      <c r="R22" s="12">
        <f t="shared" si="14"/>
        <v>0</v>
      </c>
      <c r="S22" s="12"/>
      <c r="T22" s="12"/>
      <c r="U22" s="12"/>
      <c r="V22" s="12"/>
      <c r="W22" s="12"/>
      <c r="X22" s="12">
        <f t="shared" si="15"/>
        <v>0</v>
      </c>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row>
    <row r="23" spans="1:63" ht="13.5" x14ac:dyDescent="0.25">
      <c r="A23" s="8" t="s">
        <v>67</v>
      </c>
      <c r="B23" s="12">
        <f t="shared" si="0"/>
        <v>75847.484375</v>
      </c>
      <c r="C23" s="12">
        <f t="shared" si="1"/>
        <v>0</v>
      </c>
      <c r="D23" s="12">
        <v>75847.484375</v>
      </c>
      <c r="E23" s="12">
        <f>'Commodity flow native units'!E23/1000*27.7</f>
        <v>0</v>
      </c>
      <c r="F23" s="12"/>
      <c r="G23" s="12"/>
      <c r="H23" s="12"/>
      <c r="I23" s="12"/>
      <c r="J23" s="12"/>
      <c r="K23" s="12"/>
      <c r="L23" s="12"/>
      <c r="M23" s="12"/>
      <c r="N23" s="12"/>
      <c r="O23" s="12"/>
      <c r="P23" s="12"/>
      <c r="Q23" s="12"/>
      <c r="R23" s="12">
        <f t="shared" si="14"/>
        <v>0</v>
      </c>
      <c r="S23" s="12"/>
      <c r="T23" s="12"/>
      <c r="U23" s="12"/>
      <c r="V23" s="12"/>
      <c r="W23" s="12"/>
      <c r="X23" s="12">
        <f t="shared" si="15"/>
        <v>0</v>
      </c>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row>
    <row r="24" spans="1:63" ht="13.5" x14ac:dyDescent="0.25">
      <c r="A24" s="8" t="s">
        <v>68</v>
      </c>
      <c r="B24" s="12">
        <f t="shared" si="0"/>
        <v>0</v>
      </c>
      <c r="C24" s="12">
        <f t="shared" si="1"/>
        <v>0</v>
      </c>
      <c r="D24" s="12"/>
      <c r="E24" s="12">
        <f>'Commodity flow native units'!E24/1000*27.7</f>
        <v>0</v>
      </c>
      <c r="F24" s="12"/>
      <c r="G24" s="12"/>
      <c r="H24" s="12"/>
      <c r="I24" s="12"/>
      <c r="J24" s="12"/>
      <c r="K24" s="12"/>
      <c r="L24" s="12"/>
      <c r="M24" s="12"/>
      <c r="N24" s="12"/>
      <c r="O24" s="12"/>
      <c r="P24" s="12"/>
      <c r="Q24" s="12"/>
      <c r="R24" s="12">
        <f t="shared" si="14"/>
        <v>0</v>
      </c>
      <c r="S24" s="12"/>
      <c r="T24" s="12"/>
      <c r="U24" s="12"/>
      <c r="V24" s="12"/>
      <c r="W24" s="12"/>
      <c r="X24" s="12">
        <f t="shared" si="15"/>
        <v>0</v>
      </c>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row>
    <row r="25" spans="1:63" ht="13.5" x14ac:dyDescent="0.25">
      <c r="A25" s="8" t="s">
        <v>159</v>
      </c>
      <c r="B25" s="12">
        <f t="shared" si="0"/>
        <v>0</v>
      </c>
      <c r="C25" s="12">
        <f t="shared" si="1"/>
        <v>0</v>
      </c>
      <c r="D25" s="12"/>
      <c r="E25" s="12">
        <f>'Commodity flow native units'!E25/1000*27.7</f>
        <v>0</v>
      </c>
      <c r="F25" s="12"/>
      <c r="G25" s="12"/>
      <c r="H25" s="12"/>
      <c r="I25" s="12"/>
      <c r="J25" s="12"/>
      <c r="K25" s="12">
        <v>70358.399999999994</v>
      </c>
      <c r="L25" s="12"/>
      <c r="M25" s="12"/>
      <c r="N25" s="12"/>
      <c r="O25" s="12"/>
      <c r="P25" s="12"/>
      <c r="Q25" s="12"/>
      <c r="R25" s="12">
        <f t="shared" si="14"/>
        <v>0</v>
      </c>
      <c r="S25" s="12"/>
      <c r="T25" s="12"/>
      <c r="U25" s="12"/>
      <c r="V25" s="12"/>
      <c r="W25" s="12"/>
      <c r="X25" s="12">
        <f t="shared" si="15"/>
        <v>0</v>
      </c>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row>
    <row r="26" spans="1:63" ht="13.5" x14ac:dyDescent="0.25">
      <c r="A26" s="8" t="s">
        <v>69</v>
      </c>
      <c r="B26" s="12">
        <f t="shared" si="0"/>
        <v>0</v>
      </c>
      <c r="C26" s="12">
        <f t="shared" si="1"/>
        <v>0</v>
      </c>
      <c r="D26" s="12"/>
      <c r="E26" s="12">
        <f>'Commodity flow native units'!E26/1000*27.7</f>
        <v>0</v>
      </c>
      <c r="F26" s="12"/>
      <c r="G26" s="12"/>
      <c r="H26" s="12"/>
      <c r="I26" s="12"/>
      <c r="J26" s="12"/>
      <c r="K26" s="12"/>
      <c r="L26" s="12"/>
      <c r="M26" s="12"/>
      <c r="N26" s="12"/>
      <c r="O26" s="12"/>
      <c r="P26" s="12"/>
      <c r="Q26" s="12"/>
      <c r="R26" s="12">
        <f t="shared" si="14"/>
        <v>0</v>
      </c>
      <c r="S26" s="12"/>
      <c r="T26" s="12"/>
      <c r="U26" s="12"/>
      <c r="V26" s="12"/>
      <c r="W26" s="12"/>
      <c r="X26" s="12">
        <f t="shared" si="15"/>
        <v>0</v>
      </c>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row>
    <row r="27" spans="1:63" ht="13.5" x14ac:dyDescent="0.25">
      <c r="A27" s="8" t="s">
        <v>160</v>
      </c>
      <c r="B27" s="12">
        <f t="shared" si="0"/>
        <v>0</v>
      </c>
      <c r="C27" s="12">
        <f t="shared" si="1"/>
        <v>0</v>
      </c>
      <c r="D27" s="12"/>
      <c r="E27" s="12">
        <f>'Commodity flow native units'!E27/1000*27.7</f>
        <v>0</v>
      </c>
      <c r="F27" s="12"/>
      <c r="G27" s="12"/>
      <c r="H27" s="12"/>
      <c r="I27" s="12"/>
      <c r="J27" s="12"/>
      <c r="K27" s="12"/>
      <c r="L27" s="12"/>
      <c r="M27" s="12"/>
      <c r="N27" s="12"/>
      <c r="O27" s="12"/>
      <c r="P27" s="12"/>
      <c r="Q27" s="12"/>
      <c r="R27" s="12">
        <f t="shared" si="14"/>
        <v>0</v>
      </c>
      <c r="S27" s="12"/>
      <c r="T27" s="12"/>
      <c r="U27" s="12"/>
      <c r="V27" s="12"/>
      <c r="W27" s="12"/>
      <c r="X27" s="12">
        <f t="shared" si="15"/>
        <v>0</v>
      </c>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row>
    <row r="28" spans="1:63" ht="13.5" x14ac:dyDescent="0.25">
      <c r="A28" s="8" t="s">
        <v>70</v>
      </c>
      <c r="B28" s="12">
        <f t="shared" si="0"/>
        <v>0</v>
      </c>
      <c r="C28" s="12">
        <f t="shared" si="1"/>
        <v>0</v>
      </c>
      <c r="D28" s="12"/>
      <c r="E28" s="12">
        <f>'Commodity flow native units'!E28/1000*27.7</f>
        <v>0</v>
      </c>
      <c r="F28" s="12"/>
      <c r="G28" s="12"/>
      <c r="H28" s="12"/>
      <c r="I28" s="12"/>
      <c r="J28" s="12"/>
      <c r="K28" s="12"/>
      <c r="L28" s="12"/>
      <c r="M28" s="12"/>
      <c r="N28" s="12"/>
      <c r="O28" s="12"/>
      <c r="P28" s="12"/>
      <c r="Q28" s="12"/>
      <c r="R28" s="12">
        <f t="shared" si="14"/>
        <v>0</v>
      </c>
      <c r="S28" s="12"/>
      <c r="T28" s="12"/>
      <c r="U28" s="12"/>
      <c r="V28" s="12"/>
      <c r="W28" s="12"/>
      <c r="X28" s="12">
        <f>SUM(Y28:AC28)</f>
        <v>900441.3671875</v>
      </c>
      <c r="Y28" s="12">
        <v>834057.1875</v>
      </c>
      <c r="Z28" s="12">
        <v>66384.1796875</v>
      </c>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row>
    <row r="29" spans="1:63" ht="13.5" x14ac:dyDescent="0.25">
      <c r="A29" s="8" t="s">
        <v>71</v>
      </c>
      <c r="B29" s="12">
        <f t="shared" si="0"/>
        <v>905260.5</v>
      </c>
      <c r="C29" s="12">
        <f t="shared" si="1"/>
        <v>0</v>
      </c>
      <c r="D29" s="12"/>
      <c r="E29" s="12">
        <f>'Commodity flow native units'!E29/1000*27.7</f>
        <v>0</v>
      </c>
      <c r="F29" s="12">
        <v>905260.5</v>
      </c>
      <c r="G29" s="12"/>
      <c r="H29" s="12"/>
      <c r="I29" s="12"/>
      <c r="J29" s="12"/>
      <c r="K29" s="12"/>
      <c r="L29" s="12"/>
      <c r="M29" s="12"/>
      <c r="N29" s="12"/>
      <c r="O29" s="12"/>
      <c r="P29" s="12"/>
      <c r="Q29" s="12"/>
      <c r="R29" s="12">
        <f t="shared" si="14"/>
        <v>0</v>
      </c>
      <c r="S29" s="12"/>
      <c r="T29" s="12"/>
      <c r="U29" s="12"/>
      <c r="V29" s="12"/>
      <c r="W29" s="12">
        <v>67352.4765625</v>
      </c>
      <c r="X29" s="12">
        <f>SUM(Y29:AC29)</f>
        <v>0</v>
      </c>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row>
    <row r="30" spans="1:63" ht="13.5" x14ac:dyDescent="0.25">
      <c r="A30" s="8" t="s">
        <v>72</v>
      </c>
      <c r="B30" s="12">
        <f t="shared" si="0"/>
        <v>0</v>
      </c>
      <c r="C30" s="12">
        <f t="shared" si="1"/>
        <v>0</v>
      </c>
      <c r="D30" s="12"/>
      <c r="E30" s="12">
        <f>'Commodity flow native units'!E30/1000*27.7</f>
        <v>0</v>
      </c>
      <c r="F30" s="12"/>
      <c r="G30" s="12"/>
      <c r="H30" s="12"/>
      <c r="I30" s="12"/>
      <c r="J30" s="12"/>
      <c r="K30" s="12"/>
      <c r="L30" s="12"/>
      <c r="M30" s="12"/>
      <c r="N30" s="12"/>
      <c r="O30" s="12"/>
      <c r="P30" s="12"/>
      <c r="Q30" s="12"/>
      <c r="R30" s="12">
        <v>159707</v>
      </c>
      <c r="S30" s="12">
        <v>159707</v>
      </c>
      <c r="T30" s="12"/>
      <c r="U30" s="12"/>
      <c r="V30" s="12"/>
      <c r="W30" s="12"/>
      <c r="X30" s="12">
        <f t="shared" si="15"/>
        <v>0</v>
      </c>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row>
    <row r="31" spans="1:63" s="2" customFormat="1" ht="13.5" x14ac:dyDescent="0.25">
      <c r="A31" s="13" t="s">
        <v>73</v>
      </c>
      <c r="B31" s="14">
        <f>D31+F31+G31</f>
        <v>0</v>
      </c>
      <c r="C31" s="14">
        <f>H31+I31</f>
        <v>0</v>
      </c>
      <c r="D31" s="14">
        <f>SUM(D32:D42)</f>
        <v>0</v>
      </c>
      <c r="E31" s="12">
        <f>'Commodity flow native units'!E31/1000*27.7</f>
        <v>0</v>
      </c>
      <c r="F31" s="14">
        <f t="shared" ref="F31:M31" si="16">SUM(F32:F42)</f>
        <v>0</v>
      </c>
      <c r="G31" s="14">
        <f t="shared" si="16"/>
        <v>0</v>
      </c>
      <c r="H31" s="14">
        <f t="shared" si="16"/>
        <v>0</v>
      </c>
      <c r="I31" s="14">
        <f t="shared" si="16"/>
        <v>0</v>
      </c>
      <c r="J31" s="14">
        <f t="shared" si="16"/>
        <v>0</v>
      </c>
      <c r="K31" s="14">
        <f t="shared" si="16"/>
        <v>0</v>
      </c>
      <c r="L31" s="14">
        <f t="shared" si="16"/>
        <v>0</v>
      </c>
      <c r="M31" s="14">
        <f t="shared" si="16"/>
        <v>0</v>
      </c>
      <c r="N31" s="14">
        <f>SUM(N32:N42)</f>
        <v>0</v>
      </c>
      <c r="O31" s="14">
        <v>0</v>
      </c>
      <c r="P31" s="14">
        <v>0</v>
      </c>
      <c r="Q31" s="14">
        <f t="shared" ref="Q31:BF31" si="17">SUM(Q32:Q42)</f>
        <v>0</v>
      </c>
      <c r="R31" s="14">
        <f t="shared" si="17"/>
        <v>0</v>
      </c>
      <c r="S31" s="14">
        <f t="shared" si="17"/>
        <v>0</v>
      </c>
      <c r="T31" s="14">
        <f t="shared" si="17"/>
        <v>0</v>
      </c>
      <c r="U31" s="14">
        <f t="shared" si="17"/>
        <v>0</v>
      </c>
      <c r="V31" s="14">
        <f t="shared" si="17"/>
        <v>0</v>
      </c>
      <c r="W31" s="14">
        <f t="shared" si="17"/>
        <v>16176.0029296875</v>
      </c>
      <c r="X31" s="14">
        <f t="shared" si="3"/>
        <v>0</v>
      </c>
      <c r="Y31" s="14">
        <f t="shared" si="17"/>
        <v>0</v>
      </c>
      <c r="Z31" s="14">
        <f t="shared" si="17"/>
        <v>0</v>
      </c>
      <c r="AA31" s="14">
        <f t="shared" si="17"/>
        <v>0</v>
      </c>
      <c r="AB31" s="14">
        <f t="shared" si="17"/>
        <v>0</v>
      </c>
      <c r="AC31" s="14">
        <f t="shared" si="17"/>
        <v>0</v>
      </c>
      <c r="AD31" s="14">
        <f t="shared" si="17"/>
        <v>4398.73828125</v>
      </c>
      <c r="AE31" s="14">
        <f t="shared" si="17"/>
        <v>0</v>
      </c>
      <c r="AF31" s="14">
        <f t="shared" si="17"/>
        <v>0</v>
      </c>
      <c r="AG31" s="14">
        <f t="shared" si="17"/>
        <v>0</v>
      </c>
      <c r="AH31" s="14">
        <f t="shared" si="17"/>
        <v>0</v>
      </c>
      <c r="AI31" s="14">
        <f t="shared" si="17"/>
        <v>0</v>
      </c>
      <c r="AJ31" s="14">
        <f t="shared" si="17"/>
        <v>0</v>
      </c>
      <c r="AK31" s="14">
        <f t="shared" si="17"/>
        <v>0</v>
      </c>
      <c r="AL31" s="14">
        <f t="shared" si="17"/>
        <v>0</v>
      </c>
      <c r="AM31" s="14">
        <f t="shared" si="17"/>
        <v>0</v>
      </c>
      <c r="AN31" s="14">
        <f t="shared" si="17"/>
        <v>0</v>
      </c>
      <c r="AO31" s="14">
        <f t="shared" si="17"/>
        <v>0</v>
      </c>
      <c r="AP31" s="14">
        <f t="shared" si="17"/>
        <v>0</v>
      </c>
      <c r="AQ31" s="14">
        <f t="shared" si="17"/>
        <v>0</v>
      </c>
      <c r="AR31" s="14">
        <f t="shared" si="17"/>
        <v>0</v>
      </c>
      <c r="AS31" s="14">
        <f t="shared" si="17"/>
        <v>0</v>
      </c>
      <c r="AT31" s="14">
        <f t="shared" si="17"/>
        <v>0</v>
      </c>
      <c r="AU31" s="14">
        <f t="shared" si="17"/>
        <v>0</v>
      </c>
      <c r="AV31" s="14">
        <f t="shared" si="17"/>
        <v>0</v>
      </c>
      <c r="AW31" s="14">
        <f>SUM(AW32:AW42)</f>
        <v>0</v>
      </c>
      <c r="AX31" s="14">
        <f t="shared" si="17"/>
        <v>0</v>
      </c>
      <c r="AY31" s="14">
        <f t="shared" si="17"/>
        <v>0</v>
      </c>
      <c r="AZ31" s="14">
        <f t="shared" si="17"/>
        <v>0</v>
      </c>
      <c r="BA31" s="14">
        <f t="shared" si="17"/>
        <v>0</v>
      </c>
      <c r="BB31" s="14">
        <f t="shared" si="17"/>
        <v>0</v>
      </c>
      <c r="BC31" s="14">
        <f t="shared" si="17"/>
        <v>0</v>
      </c>
      <c r="BD31" s="14">
        <f t="shared" si="17"/>
        <v>0</v>
      </c>
      <c r="BE31" s="14">
        <f>SUM(BE32:BE42)</f>
        <v>108795.5986328125</v>
      </c>
      <c r="BF31" s="14">
        <f t="shared" si="17"/>
        <v>0</v>
      </c>
      <c r="BH31" s="7"/>
      <c r="BI31" s="7"/>
      <c r="BJ31" s="7"/>
      <c r="BK31" s="7"/>
    </row>
    <row r="32" spans="1:63" ht="13.5" x14ac:dyDescent="0.25">
      <c r="A32" s="8" t="s">
        <v>74</v>
      </c>
      <c r="B32" s="12">
        <f t="shared" si="0"/>
        <v>0</v>
      </c>
      <c r="C32" s="12">
        <f t="shared" si="1"/>
        <v>0</v>
      </c>
      <c r="D32" s="12"/>
      <c r="E32" s="12">
        <f>'Commodity flow native units'!E32/1000*27.7</f>
        <v>0</v>
      </c>
      <c r="F32" s="12"/>
      <c r="G32" s="12"/>
      <c r="H32" s="12"/>
      <c r="I32" s="12"/>
      <c r="J32" s="12"/>
      <c r="K32" s="12"/>
      <c r="L32" s="12"/>
      <c r="M32" s="12"/>
      <c r="N32" s="12"/>
      <c r="O32" s="12"/>
      <c r="P32" s="12"/>
      <c r="Q32" s="12"/>
      <c r="R32" s="12">
        <f t="shared" ref="R32:R43" si="18">SUM(S32:V32)</f>
        <v>0</v>
      </c>
      <c r="S32" s="12"/>
      <c r="T32" s="12"/>
      <c r="U32" s="12"/>
      <c r="V32" s="12"/>
      <c r="W32" s="12"/>
      <c r="X32" s="12">
        <f t="shared" si="3"/>
        <v>0</v>
      </c>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v>11628</v>
      </c>
      <c r="BF32" s="12"/>
    </row>
    <row r="33" spans="1:65" ht="13.5" x14ac:dyDescent="0.25">
      <c r="A33" s="8" t="s">
        <v>75</v>
      </c>
      <c r="B33" s="12">
        <f t="shared" si="0"/>
        <v>0</v>
      </c>
      <c r="C33" s="12">
        <f t="shared" si="1"/>
        <v>0</v>
      </c>
      <c r="D33" s="12"/>
      <c r="E33" s="12">
        <f>'Commodity flow native units'!E33/1000*27.7</f>
        <v>0</v>
      </c>
      <c r="F33" s="12"/>
      <c r="G33" s="12"/>
      <c r="H33" s="12"/>
      <c r="I33" s="12"/>
      <c r="J33" s="12"/>
      <c r="K33" s="12"/>
      <c r="L33" s="12"/>
      <c r="M33" s="12"/>
      <c r="N33" s="12"/>
      <c r="O33" s="12"/>
      <c r="P33" s="12"/>
      <c r="Q33" s="12"/>
      <c r="R33" s="12">
        <f t="shared" si="18"/>
        <v>0</v>
      </c>
      <c r="S33" s="12"/>
      <c r="T33" s="12"/>
      <c r="U33" s="12"/>
      <c r="V33" s="12"/>
      <c r="W33" s="12"/>
      <c r="X33" s="12">
        <f t="shared" si="3"/>
        <v>0</v>
      </c>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row>
    <row r="34" spans="1:65" ht="13.5" x14ac:dyDescent="0.25">
      <c r="A34" s="8" t="s">
        <v>66</v>
      </c>
      <c r="B34" s="12">
        <f t="shared" si="0"/>
        <v>0</v>
      </c>
      <c r="C34" s="12">
        <f t="shared" si="1"/>
        <v>0</v>
      </c>
      <c r="D34" s="12"/>
      <c r="E34" s="12">
        <f>'Commodity flow native units'!E34/1000*27.7</f>
        <v>0</v>
      </c>
      <c r="F34" s="12"/>
      <c r="G34" s="12"/>
      <c r="H34" s="12"/>
      <c r="I34" s="12"/>
      <c r="J34" s="12"/>
      <c r="K34" s="12"/>
      <c r="L34" s="12"/>
      <c r="M34" s="12"/>
      <c r="N34" s="12"/>
      <c r="O34" s="12"/>
      <c r="P34" s="12"/>
      <c r="Q34" s="12"/>
      <c r="R34" s="12">
        <f t="shared" si="18"/>
        <v>0</v>
      </c>
      <c r="S34" s="12"/>
      <c r="T34" s="12"/>
      <c r="U34" s="12"/>
      <c r="V34" s="12"/>
      <c r="W34" s="12"/>
      <c r="X34" s="12">
        <f t="shared" si="3"/>
        <v>0</v>
      </c>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row>
    <row r="35" spans="1:65" ht="13.5" x14ac:dyDescent="0.25">
      <c r="A35" s="8" t="s">
        <v>67</v>
      </c>
      <c r="B35" s="12">
        <f t="shared" si="0"/>
        <v>0</v>
      </c>
      <c r="C35" s="12">
        <f t="shared" si="1"/>
        <v>0</v>
      </c>
      <c r="D35" s="12"/>
      <c r="E35" s="12">
        <f>'Commodity flow native units'!E35/1000*27.7</f>
        <v>0</v>
      </c>
      <c r="F35" s="12"/>
      <c r="G35" s="12"/>
      <c r="H35" s="12"/>
      <c r="I35" s="12"/>
      <c r="J35" s="12"/>
      <c r="K35" s="12"/>
      <c r="L35" s="12"/>
      <c r="M35" s="12"/>
      <c r="N35" s="12"/>
      <c r="O35" s="12"/>
      <c r="P35" s="12"/>
      <c r="Q35" s="12"/>
      <c r="R35" s="12">
        <f t="shared" si="18"/>
        <v>0</v>
      </c>
      <c r="S35" s="12"/>
      <c r="T35" s="12"/>
      <c r="U35" s="12"/>
      <c r="V35" s="12"/>
      <c r="W35" s="12"/>
      <c r="X35" s="12">
        <f t="shared" si="3"/>
        <v>0</v>
      </c>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row>
    <row r="36" spans="1:65" ht="13.5" x14ac:dyDescent="0.25">
      <c r="A36" s="8" t="s">
        <v>68</v>
      </c>
      <c r="B36" s="12">
        <f t="shared" si="0"/>
        <v>0</v>
      </c>
      <c r="C36" s="12">
        <f t="shared" si="1"/>
        <v>0</v>
      </c>
      <c r="D36" s="12"/>
      <c r="E36" s="12">
        <f>'Commodity flow native units'!E36/1000*27.7</f>
        <v>0</v>
      </c>
      <c r="F36" s="12"/>
      <c r="G36" s="12"/>
      <c r="H36" s="12"/>
      <c r="I36" s="12"/>
      <c r="J36" s="12"/>
      <c r="K36" s="12"/>
      <c r="L36" s="12"/>
      <c r="M36" s="12"/>
      <c r="N36" s="12"/>
      <c r="O36" s="12"/>
      <c r="P36" s="12"/>
      <c r="Q36" s="12"/>
      <c r="R36" s="12">
        <f t="shared" si="18"/>
        <v>0</v>
      </c>
      <c r="S36" s="12"/>
      <c r="T36" s="12"/>
      <c r="U36" s="12"/>
      <c r="V36" s="12"/>
      <c r="W36" s="12"/>
      <c r="X36" s="12">
        <f t="shared" si="3"/>
        <v>0</v>
      </c>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row>
    <row r="37" spans="1:65" ht="13.5" x14ac:dyDescent="0.25">
      <c r="A37" s="8" t="s">
        <v>76</v>
      </c>
      <c r="B37" s="12">
        <f t="shared" si="0"/>
        <v>0</v>
      </c>
      <c r="C37" s="12">
        <f t="shared" si="1"/>
        <v>0</v>
      </c>
      <c r="D37" s="12"/>
      <c r="E37" s="12">
        <f>'Commodity flow native units'!E37/1000*27.7</f>
        <v>0</v>
      </c>
      <c r="F37" s="12"/>
      <c r="G37" s="12"/>
      <c r="H37" s="12"/>
      <c r="I37" s="12"/>
      <c r="J37" s="12"/>
      <c r="K37" s="12"/>
      <c r="L37" s="12"/>
      <c r="M37" s="12"/>
      <c r="N37" s="12"/>
      <c r="O37" s="12"/>
      <c r="P37" s="12"/>
      <c r="Q37" s="12"/>
      <c r="R37" s="12">
        <f t="shared" si="18"/>
        <v>0</v>
      </c>
      <c r="S37" s="12"/>
      <c r="T37" s="12"/>
      <c r="U37" s="12"/>
      <c r="V37" s="12"/>
      <c r="W37" s="12"/>
      <c r="X37" s="12">
        <f t="shared" si="3"/>
        <v>0</v>
      </c>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row>
    <row r="38" spans="1:65" ht="13.5" x14ac:dyDescent="0.25">
      <c r="A38" s="8" t="s">
        <v>70</v>
      </c>
      <c r="B38" s="12">
        <f t="shared" si="0"/>
        <v>0</v>
      </c>
      <c r="C38" s="12">
        <f t="shared" si="1"/>
        <v>0</v>
      </c>
      <c r="D38" s="12"/>
      <c r="E38" s="12">
        <f>'Commodity flow native units'!E38/1000*27.7</f>
        <v>0</v>
      </c>
      <c r="F38" s="12"/>
      <c r="G38" s="12"/>
      <c r="H38" s="12"/>
      <c r="I38" s="12"/>
      <c r="J38" s="12"/>
      <c r="K38" s="12"/>
      <c r="L38" s="12"/>
      <c r="M38" s="12"/>
      <c r="N38" s="12"/>
      <c r="O38" s="12"/>
      <c r="P38" s="12"/>
      <c r="Q38" s="12"/>
      <c r="R38" s="12">
        <f t="shared" si="18"/>
        <v>0</v>
      </c>
      <c r="S38" s="12"/>
      <c r="T38" s="12"/>
      <c r="U38" s="12"/>
      <c r="V38" s="12"/>
      <c r="W38" s="12"/>
      <c r="X38" s="12">
        <f t="shared" si="3"/>
        <v>0</v>
      </c>
      <c r="Y38" s="12"/>
      <c r="Z38" s="12"/>
      <c r="AA38" s="12"/>
      <c r="AB38" s="12"/>
      <c r="AC38" s="12"/>
      <c r="AD38" s="12">
        <v>4398.73828125</v>
      </c>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v>29304</v>
      </c>
      <c r="BF38" s="12"/>
    </row>
    <row r="39" spans="1:65" ht="13.5" x14ac:dyDescent="0.25">
      <c r="A39" s="22" t="s">
        <v>125</v>
      </c>
      <c r="B39" s="12">
        <f t="shared" si="0"/>
        <v>0</v>
      </c>
      <c r="C39" s="12">
        <f>H39+I39</f>
        <v>0</v>
      </c>
      <c r="D39" s="12"/>
      <c r="E39" s="12">
        <f>'Commodity flow native units'!E39/1000*27.7</f>
        <v>0</v>
      </c>
      <c r="F39" s="12"/>
      <c r="G39" s="12"/>
      <c r="H39" s="12"/>
      <c r="I39" s="12"/>
      <c r="J39" s="12"/>
      <c r="K39" s="12"/>
      <c r="L39" s="12"/>
      <c r="M39" s="12"/>
      <c r="N39" s="12"/>
      <c r="O39" s="12"/>
      <c r="P39" s="12"/>
      <c r="Q39" s="12"/>
      <c r="R39" s="12">
        <f t="shared" si="18"/>
        <v>0</v>
      </c>
      <c r="S39" s="12"/>
      <c r="T39" s="12"/>
      <c r="U39" s="12"/>
      <c r="V39" s="12"/>
      <c r="W39" s="12">
        <v>16176.0029296875</v>
      </c>
      <c r="X39" s="12">
        <f t="shared" si="3"/>
        <v>0</v>
      </c>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v>53600.3984375</v>
      </c>
      <c r="BF39" s="12"/>
    </row>
    <row r="40" spans="1:65" ht="13.5" x14ac:dyDescent="0.25">
      <c r="A40" s="8" t="s">
        <v>77</v>
      </c>
      <c r="B40" s="12">
        <f t="shared" si="0"/>
        <v>0</v>
      </c>
      <c r="C40" s="12">
        <f t="shared" si="1"/>
        <v>0</v>
      </c>
      <c r="D40" s="12"/>
      <c r="E40" s="12">
        <f>'Commodity flow native units'!E40/1000*27.7</f>
        <v>0</v>
      </c>
      <c r="F40" s="12"/>
      <c r="G40" s="12"/>
      <c r="H40" s="12"/>
      <c r="I40" s="12"/>
      <c r="J40" s="12"/>
      <c r="K40" s="12"/>
      <c r="L40" s="12"/>
      <c r="M40" s="12"/>
      <c r="N40" s="12"/>
      <c r="O40" s="12"/>
      <c r="P40" s="12"/>
      <c r="Q40" s="12"/>
      <c r="R40" s="12">
        <f t="shared" si="18"/>
        <v>0</v>
      </c>
      <c r="S40" s="12"/>
      <c r="T40" s="12"/>
      <c r="U40" s="12"/>
      <c r="V40" s="12"/>
      <c r="W40" s="12"/>
      <c r="X40" s="12">
        <f t="shared" si="3"/>
        <v>0</v>
      </c>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v>14263.2001953125</v>
      </c>
      <c r="BF40" s="12"/>
    </row>
    <row r="41" spans="1:65" ht="13.5" x14ac:dyDescent="0.25">
      <c r="A41" s="8" t="s">
        <v>78</v>
      </c>
      <c r="B41" s="12">
        <f t="shared" si="0"/>
        <v>0</v>
      </c>
      <c r="C41" s="12">
        <f t="shared" si="1"/>
        <v>0</v>
      </c>
      <c r="D41" s="12"/>
      <c r="E41" s="12">
        <f>'Commodity flow native units'!E41/1000*27.7</f>
        <v>0</v>
      </c>
      <c r="F41" s="12"/>
      <c r="G41" s="12"/>
      <c r="H41" s="12"/>
      <c r="I41" s="12"/>
      <c r="J41" s="12"/>
      <c r="K41" s="12"/>
      <c r="L41" s="12"/>
      <c r="M41" s="12"/>
      <c r="N41" s="12"/>
      <c r="O41" s="12"/>
      <c r="P41" s="12"/>
      <c r="Q41" s="12"/>
      <c r="R41" s="12">
        <f t="shared" si="18"/>
        <v>0</v>
      </c>
      <c r="S41" s="12"/>
      <c r="T41" s="12"/>
      <c r="U41" s="12"/>
      <c r="V41" s="12"/>
      <c r="W41" s="12"/>
      <c r="X41" s="12">
        <f t="shared" si="3"/>
        <v>0</v>
      </c>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row>
    <row r="42" spans="1:65" ht="13.5" x14ac:dyDescent="0.25">
      <c r="A42" s="8" t="s">
        <v>79</v>
      </c>
      <c r="B42" s="12">
        <f t="shared" si="0"/>
        <v>0</v>
      </c>
      <c r="C42" s="12">
        <f t="shared" si="1"/>
        <v>0</v>
      </c>
      <c r="D42" s="12"/>
      <c r="E42" s="12">
        <f>'Commodity flow native units'!E42/1000*27.7</f>
        <v>0</v>
      </c>
      <c r="F42" s="12"/>
      <c r="G42" s="12"/>
      <c r="H42" s="12"/>
      <c r="I42" s="12"/>
      <c r="J42" s="12"/>
      <c r="K42" s="12"/>
      <c r="L42" s="12"/>
      <c r="M42" s="12"/>
      <c r="N42" s="12"/>
      <c r="O42" s="12"/>
      <c r="P42" s="12"/>
      <c r="Q42" s="12"/>
      <c r="R42" s="12">
        <f t="shared" si="18"/>
        <v>0</v>
      </c>
      <c r="S42" s="12"/>
      <c r="T42" s="12"/>
      <c r="U42" s="12"/>
      <c r="V42" s="12"/>
      <c r="W42" s="12"/>
      <c r="X42" s="12">
        <f t="shared" si="3"/>
        <v>0</v>
      </c>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row>
    <row r="43" spans="1:65" ht="13.5" x14ac:dyDescent="0.25">
      <c r="A43" s="22" t="s">
        <v>127</v>
      </c>
      <c r="B43" s="12">
        <f t="shared" si="0"/>
        <v>0</v>
      </c>
      <c r="C43" s="12">
        <f t="shared" si="1"/>
        <v>0</v>
      </c>
      <c r="D43" s="12"/>
      <c r="E43" s="12">
        <f>'Commodity flow native units'!E43/1000*27.7</f>
        <v>0</v>
      </c>
      <c r="F43" s="12"/>
      <c r="G43" s="12"/>
      <c r="H43" s="12"/>
      <c r="I43" s="12"/>
      <c r="J43" s="12"/>
      <c r="K43" s="12"/>
      <c r="L43" s="12"/>
      <c r="M43" s="12"/>
      <c r="N43" s="12"/>
      <c r="O43" s="12"/>
      <c r="P43" s="12"/>
      <c r="Q43" s="12"/>
      <c r="R43" s="12">
        <f t="shared" si="18"/>
        <v>0</v>
      </c>
      <c r="S43" s="12"/>
      <c r="T43" s="12"/>
      <c r="U43" s="12"/>
      <c r="V43" s="12"/>
      <c r="W43" s="12"/>
      <c r="X43" s="12">
        <f t="shared" si="3"/>
        <v>0</v>
      </c>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v>88084.796875</v>
      </c>
      <c r="BF43" s="12"/>
    </row>
    <row r="44" spans="1:65" s="2" customFormat="1" ht="15.75" x14ac:dyDescent="0.25">
      <c r="A44" s="13" t="s">
        <v>80</v>
      </c>
      <c r="B44" s="14">
        <f>D44+F44+G44</f>
        <v>537783.22973632813</v>
      </c>
      <c r="C44" s="14">
        <f t="shared" si="1"/>
        <v>0</v>
      </c>
      <c r="D44" s="14">
        <f t="shared" ref="D44:M44" si="19">D45+D59+D67</f>
        <v>0</v>
      </c>
      <c r="E44" s="12">
        <f>'Commodity flow native units'!E44/1000*27.7</f>
        <v>33156.013599999998</v>
      </c>
      <c r="F44" s="14">
        <f>F45+F59+F67</f>
        <v>537783.22973632813</v>
      </c>
      <c r="G44" s="14">
        <f t="shared" si="19"/>
        <v>0</v>
      </c>
      <c r="H44" s="14">
        <f t="shared" si="19"/>
        <v>0</v>
      </c>
      <c r="I44" s="14">
        <f t="shared" si="19"/>
        <v>0</v>
      </c>
      <c r="J44" s="14">
        <f t="shared" si="19"/>
        <v>0</v>
      </c>
      <c r="K44" s="14">
        <f t="shared" si="19"/>
        <v>0</v>
      </c>
      <c r="L44" s="14">
        <f t="shared" si="19"/>
        <v>0</v>
      </c>
      <c r="M44" s="14">
        <f t="shared" si="19"/>
        <v>0</v>
      </c>
      <c r="N44" s="14">
        <f>N45+N59+N67</f>
        <v>21597.35888671875</v>
      </c>
      <c r="O44" s="14">
        <f>O45+O59+O67</f>
        <v>26237</v>
      </c>
      <c r="P44" s="14">
        <f t="shared" ref="P44:AT44" si="20">P45+P59+P67</f>
        <v>25894</v>
      </c>
      <c r="Q44" s="14">
        <f t="shared" si="20"/>
        <v>0</v>
      </c>
      <c r="R44" s="14">
        <f t="shared" si="20"/>
        <v>407318</v>
      </c>
      <c r="S44" s="14">
        <f t="shared" si="20"/>
        <v>407318</v>
      </c>
      <c r="T44" s="14">
        <f t="shared" si="20"/>
        <v>0</v>
      </c>
      <c r="U44" s="14">
        <f t="shared" si="20"/>
        <v>0</v>
      </c>
      <c r="V44" s="14">
        <f t="shared" si="20"/>
        <v>0</v>
      </c>
      <c r="W44" s="14">
        <f t="shared" si="20"/>
        <v>80714</v>
      </c>
      <c r="X44" s="14">
        <f t="shared" si="3"/>
        <v>0</v>
      </c>
      <c r="Y44" s="14">
        <f t="shared" si="20"/>
        <v>0</v>
      </c>
      <c r="Z44" s="14">
        <f t="shared" si="20"/>
        <v>0</v>
      </c>
      <c r="AA44" s="14">
        <f t="shared" si="20"/>
        <v>0</v>
      </c>
      <c r="AB44" s="14">
        <f t="shared" si="20"/>
        <v>0</v>
      </c>
      <c r="AC44" s="14">
        <f t="shared" si="20"/>
        <v>0</v>
      </c>
      <c r="AD44" s="14">
        <f t="shared" si="20"/>
        <v>0</v>
      </c>
      <c r="AE44" s="14">
        <f t="shared" si="20"/>
        <v>0</v>
      </c>
      <c r="AF44" s="14">
        <f>AF45+AF59+AF67</f>
        <v>16370.512939453125</v>
      </c>
      <c r="AG44" s="14">
        <f>AG45+AG59+AG67</f>
        <v>382342.60600662231</v>
      </c>
      <c r="AH44" s="14">
        <f>AH45+AH59+AH67</f>
        <v>666.0777587890625</v>
      </c>
      <c r="AI44" s="14">
        <f t="shared" si="20"/>
        <v>0</v>
      </c>
      <c r="AJ44" s="14">
        <f t="shared" si="20"/>
        <v>79155.2734375</v>
      </c>
      <c r="AK44" s="14">
        <f t="shared" si="20"/>
        <v>18604.340461730957</v>
      </c>
      <c r="AL44" s="14">
        <f t="shared" si="20"/>
        <v>371018.10412597656</v>
      </c>
      <c r="AM44" s="14">
        <f>AM45+AM59+AM67</f>
        <v>19484.346715331078</v>
      </c>
      <c r="AN44" s="14">
        <f>AN45+AN59+AN67+AN72</f>
        <v>0</v>
      </c>
      <c r="AO44" s="14">
        <f t="shared" ref="AO44:AR44" si="21">AO45+AO59+AO67+AO72</f>
        <v>4591.4017758071423</v>
      </c>
      <c r="AP44" s="14">
        <f t="shared" si="21"/>
        <v>66758.4501953125</v>
      </c>
      <c r="AQ44" s="14">
        <f t="shared" si="21"/>
        <v>14414.98779296875</v>
      </c>
      <c r="AR44" s="14">
        <f t="shared" si="21"/>
        <v>250.62206447124481</v>
      </c>
      <c r="AS44" s="14">
        <f t="shared" ref="AS44" si="22">AS45+AS59+AS67</f>
        <v>0</v>
      </c>
      <c r="AT44" s="14">
        <f t="shared" si="20"/>
        <v>109022.3984375</v>
      </c>
      <c r="AU44" s="14">
        <f>AU45+AU59+AU67</f>
        <v>0</v>
      </c>
      <c r="AV44" s="14">
        <f t="shared" ref="AV44:BD44" si="23">AV45+AV59+AV67</f>
        <v>0</v>
      </c>
      <c r="AW44" s="14">
        <f t="shared" si="23"/>
        <v>0</v>
      </c>
      <c r="AX44" s="14">
        <f t="shared" si="23"/>
        <v>0</v>
      </c>
      <c r="AY44" s="14">
        <f t="shared" si="23"/>
        <v>2768</v>
      </c>
      <c r="AZ44" s="14">
        <f t="shared" si="23"/>
        <v>0</v>
      </c>
      <c r="BA44" s="14">
        <f t="shared" si="23"/>
        <v>0</v>
      </c>
      <c r="BB44" s="14">
        <f t="shared" si="23"/>
        <v>0</v>
      </c>
      <c r="BC44" s="14">
        <f t="shared" si="23"/>
        <v>0</v>
      </c>
      <c r="BD44" s="14">
        <f t="shared" si="23"/>
        <v>0</v>
      </c>
      <c r="BE44" s="14">
        <f>BE45+BE59+BE67</f>
        <v>721681.7707901001</v>
      </c>
      <c r="BF44" s="14">
        <f>BF45+BF59+BF67</f>
        <v>0</v>
      </c>
      <c r="BG44" s="6"/>
      <c r="BH44" s="6"/>
      <c r="BI44" s="6"/>
      <c r="BJ44" s="6"/>
      <c r="BK44" s="6"/>
      <c r="BL44" s="6"/>
      <c r="BM44" s="6"/>
    </row>
    <row r="45" spans="1:65" s="2" customFormat="1" ht="13.5" x14ac:dyDescent="0.25">
      <c r="A45" s="13" t="s">
        <v>81</v>
      </c>
      <c r="B45" s="14">
        <f>D45+F45+G45</f>
        <v>391859.18603515625</v>
      </c>
      <c r="C45" s="14">
        <f t="shared" si="1"/>
        <v>0</v>
      </c>
      <c r="D45" s="14">
        <f>SUM(D46:D58)</f>
        <v>0</v>
      </c>
      <c r="E45" s="12">
        <f>'Commodity flow native units'!E45/1000*27.7</f>
        <v>33096.126199999999</v>
      </c>
      <c r="F45" s="14">
        <f t="shared" ref="F45:M45" si="24">SUM(F46:F58)</f>
        <v>391859.18603515625</v>
      </c>
      <c r="G45" s="14">
        <f>SUM(G46:G58)</f>
        <v>0</v>
      </c>
      <c r="H45" s="14">
        <f t="shared" si="24"/>
        <v>0</v>
      </c>
      <c r="I45" s="14">
        <f t="shared" si="24"/>
        <v>0</v>
      </c>
      <c r="J45" s="14">
        <f t="shared" si="24"/>
        <v>0</v>
      </c>
      <c r="K45" s="14">
        <f t="shared" si="24"/>
        <v>0</v>
      </c>
      <c r="L45" s="14">
        <f t="shared" si="24"/>
        <v>0</v>
      </c>
      <c r="M45" s="14">
        <f t="shared" si="24"/>
        <v>0</v>
      </c>
      <c r="N45" s="14">
        <f>SUM(N46:N58)</f>
        <v>21597.35888671875</v>
      </c>
      <c r="O45" s="14">
        <f>SUM(O46:O58)</f>
        <v>26237</v>
      </c>
      <c r="P45" s="14">
        <f>SUM(P46:P58)</f>
        <v>25894</v>
      </c>
      <c r="Q45" s="14">
        <f t="shared" ref="Q45:BD45" si="25">SUM(Q46:Q58)</f>
        <v>0</v>
      </c>
      <c r="R45" s="14">
        <f t="shared" si="25"/>
        <v>363047</v>
      </c>
      <c r="S45" s="14">
        <f t="shared" si="25"/>
        <v>363047</v>
      </c>
      <c r="T45" s="14">
        <f t="shared" si="25"/>
        <v>0</v>
      </c>
      <c r="U45" s="14">
        <f t="shared" si="25"/>
        <v>0</v>
      </c>
      <c r="V45" s="14">
        <f t="shared" si="25"/>
        <v>0</v>
      </c>
      <c r="W45" s="14">
        <f t="shared" si="25"/>
        <v>80674</v>
      </c>
      <c r="X45" s="14">
        <f t="shared" si="3"/>
        <v>0</v>
      </c>
      <c r="Y45" s="14">
        <f t="shared" si="25"/>
        <v>0</v>
      </c>
      <c r="Z45" s="14">
        <f t="shared" si="25"/>
        <v>0</v>
      </c>
      <c r="AA45" s="14">
        <f t="shared" si="25"/>
        <v>0</v>
      </c>
      <c r="AB45" s="14">
        <f t="shared" si="25"/>
        <v>0</v>
      </c>
      <c r="AC45" s="14">
        <f t="shared" si="25"/>
        <v>0</v>
      </c>
      <c r="AD45" s="14">
        <f t="shared" si="25"/>
        <v>0</v>
      </c>
      <c r="AE45" s="14">
        <f t="shared" si="25"/>
        <v>0</v>
      </c>
      <c r="AF45" s="14">
        <f t="shared" si="25"/>
        <v>0</v>
      </c>
      <c r="AG45" s="14">
        <f>SUM(AG46:AG58)</f>
        <v>323.54912185668945</v>
      </c>
      <c r="AH45" s="14">
        <f>SUM(AH46:AH58)</f>
        <v>0</v>
      </c>
      <c r="AI45" s="14">
        <f t="shared" si="25"/>
        <v>0</v>
      </c>
      <c r="AJ45" s="14">
        <f t="shared" si="25"/>
        <v>0</v>
      </c>
      <c r="AK45" s="14">
        <f t="shared" si="25"/>
        <v>594.24185562133789</v>
      </c>
      <c r="AL45" s="14">
        <f t="shared" si="25"/>
        <v>39725.34765625</v>
      </c>
      <c r="AM45" s="14">
        <f t="shared" si="25"/>
        <v>16.434079527854919</v>
      </c>
      <c r="AN45" s="14">
        <f t="shared" si="25"/>
        <v>0</v>
      </c>
      <c r="AO45" s="14">
        <f t="shared" si="25"/>
        <v>0</v>
      </c>
      <c r="AP45" s="14">
        <f>SUM(AP46:AP58)</f>
        <v>0</v>
      </c>
      <c r="AQ45" s="14">
        <f>SUM(AQ46:AQ58)</f>
        <v>0</v>
      </c>
      <c r="AR45" s="14">
        <f t="shared" si="25"/>
        <v>0</v>
      </c>
      <c r="AS45" s="14">
        <f t="shared" si="25"/>
        <v>0</v>
      </c>
      <c r="AT45" s="14">
        <f t="shared" si="25"/>
        <v>0</v>
      </c>
      <c r="AU45" s="14">
        <f t="shared" si="25"/>
        <v>0</v>
      </c>
      <c r="AV45" s="14">
        <f t="shared" si="25"/>
        <v>0</v>
      </c>
      <c r="AW45" s="14">
        <f t="shared" si="25"/>
        <v>0</v>
      </c>
      <c r="AX45" s="14">
        <f t="shared" si="25"/>
        <v>0</v>
      </c>
      <c r="AY45" s="14">
        <f t="shared" si="25"/>
        <v>0</v>
      </c>
      <c r="AZ45" s="14">
        <f t="shared" si="25"/>
        <v>0</v>
      </c>
      <c r="BA45" s="14">
        <f t="shared" si="25"/>
        <v>0</v>
      </c>
      <c r="BB45" s="14">
        <f t="shared" si="25"/>
        <v>0</v>
      </c>
      <c r="BC45" s="14">
        <f t="shared" si="25"/>
        <v>0</v>
      </c>
      <c r="BD45" s="14">
        <f t="shared" si="25"/>
        <v>0</v>
      </c>
      <c r="BE45" s="14">
        <f>SUM(BE46:BE58)</f>
        <v>428709.41949462891</v>
      </c>
      <c r="BF45" s="14">
        <f>SUM(BF46:BF58)</f>
        <v>0</v>
      </c>
      <c r="BG45" s="5"/>
    </row>
    <row r="46" spans="1:65" ht="13.5" x14ac:dyDescent="0.25">
      <c r="A46" s="22" t="s">
        <v>144</v>
      </c>
      <c r="B46" s="12">
        <f t="shared" si="0"/>
        <v>86284.5234375</v>
      </c>
      <c r="C46" s="12">
        <f t="shared" si="1"/>
        <v>0</v>
      </c>
      <c r="D46" s="12"/>
      <c r="E46" s="12">
        <f>'Commodity flow native units'!E46/1000*27.7</f>
        <v>9744.4444999999996</v>
      </c>
      <c r="F46" s="12">
        <v>86284.5234375</v>
      </c>
      <c r="G46" s="12"/>
      <c r="H46" s="12"/>
      <c r="I46" s="12"/>
      <c r="J46" s="12"/>
      <c r="K46" s="12"/>
      <c r="L46" s="12"/>
      <c r="M46" s="12"/>
      <c r="N46" s="12">
        <v>6722</v>
      </c>
      <c r="O46" s="12">
        <v>26237</v>
      </c>
      <c r="P46" s="12">
        <v>25894</v>
      </c>
      <c r="Q46" s="12"/>
      <c r="R46" s="12">
        <f t="shared" ref="R46:R57" si="26">SUM(S46:V46)</f>
        <v>0</v>
      </c>
      <c r="S46" s="12"/>
      <c r="T46" s="12"/>
      <c r="U46" s="12"/>
      <c r="V46" s="12"/>
      <c r="W46" s="12">
        <v>13128</v>
      </c>
      <c r="X46" s="12">
        <f t="shared" si="3"/>
        <v>0</v>
      </c>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v>87533.390625</v>
      </c>
      <c r="BF46" s="12"/>
    </row>
    <row r="47" spans="1:65" ht="13.5" x14ac:dyDescent="0.25">
      <c r="A47" s="22" t="s">
        <v>145</v>
      </c>
      <c r="B47" s="12">
        <f t="shared" si="0"/>
        <v>55531.6015625</v>
      </c>
      <c r="C47" s="12">
        <f t="shared" si="1"/>
        <v>0</v>
      </c>
      <c r="D47" s="12"/>
      <c r="E47" s="12">
        <f>'Commodity flow native units'!E47/1000*27.7</f>
        <v>0</v>
      </c>
      <c r="F47" s="12">
        <v>55531.6015625</v>
      </c>
      <c r="G47" s="12"/>
      <c r="H47" s="12"/>
      <c r="I47" s="12"/>
      <c r="J47" s="12"/>
      <c r="K47" s="12"/>
      <c r="L47" s="12"/>
      <c r="M47" s="12"/>
      <c r="N47" s="12">
        <v>2056</v>
      </c>
      <c r="O47" s="12"/>
      <c r="P47" s="12"/>
      <c r="Q47" s="12"/>
      <c r="R47" s="12">
        <f t="shared" si="26"/>
        <v>0</v>
      </c>
      <c r="S47" s="12"/>
      <c r="T47" s="12"/>
      <c r="U47" s="12"/>
      <c r="V47" s="12"/>
      <c r="W47" s="12">
        <v>44085</v>
      </c>
      <c r="X47" s="12">
        <f t="shared" si="3"/>
        <v>0</v>
      </c>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v>38984.3984375</v>
      </c>
      <c r="BF47" s="12"/>
    </row>
    <row r="48" spans="1:65" ht="13.5" x14ac:dyDescent="0.25">
      <c r="A48" s="8" t="s">
        <v>82</v>
      </c>
      <c r="B48" s="12">
        <f t="shared" si="0"/>
        <v>33578.06640625</v>
      </c>
      <c r="C48" s="12">
        <f t="shared" si="1"/>
        <v>0</v>
      </c>
      <c r="D48" s="12"/>
      <c r="E48" s="12">
        <f>'Commodity flow native units'!E48/1000*27.7</f>
        <v>18337.399999999998</v>
      </c>
      <c r="F48" s="12">
        <v>33578.06640625</v>
      </c>
      <c r="G48" s="12"/>
      <c r="H48" s="12"/>
      <c r="I48" s="12"/>
      <c r="J48" s="12"/>
      <c r="K48" s="12"/>
      <c r="L48" s="12"/>
      <c r="M48" s="12"/>
      <c r="N48" s="12">
        <v>2118</v>
      </c>
      <c r="O48" s="12"/>
      <c r="P48" s="12"/>
      <c r="Q48" s="12"/>
      <c r="R48" s="12">
        <f t="shared" si="26"/>
        <v>0</v>
      </c>
      <c r="S48" s="12"/>
      <c r="T48" s="12"/>
      <c r="U48" s="12"/>
      <c r="V48" s="12"/>
      <c r="W48" s="12">
        <v>631</v>
      </c>
      <c r="X48" s="12">
        <f t="shared" si="3"/>
        <v>0</v>
      </c>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v>64368</v>
      </c>
      <c r="BF48" s="12"/>
    </row>
    <row r="49" spans="1:59" ht="13.5" x14ac:dyDescent="0.25">
      <c r="A49" s="22" t="s">
        <v>146</v>
      </c>
      <c r="B49" s="12">
        <f>D49+F49+G49</f>
        <v>45275.41015625</v>
      </c>
      <c r="C49" s="12">
        <f t="shared" si="1"/>
        <v>0</v>
      </c>
      <c r="D49" s="12"/>
      <c r="E49" s="12">
        <f>'Commodity flow native units'!E49/1000*27.7</f>
        <v>289.0772</v>
      </c>
      <c r="F49" s="12">
        <v>45275.41015625</v>
      </c>
      <c r="G49" s="12"/>
      <c r="H49" s="12"/>
      <c r="I49" s="12"/>
      <c r="J49" s="12"/>
      <c r="K49" s="12"/>
      <c r="L49" s="12"/>
      <c r="M49" s="12"/>
      <c r="N49" s="12">
        <v>269</v>
      </c>
      <c r="O49" s="12"/>
      <c r="P49" s="12"/>
      <c r="Q49" s="12"/>
      <c r="R49" s="12">
        <f t="shared" si="26"/>
        <v>0</v>
      </c>
      <c r="S49" s="12"/>
      <c r="T49" s="12"/>
      <c r="U49" s="12"/>
      <c r="V49" s="12"/>
      <c r="W49" s="12">
        <v>14196</v>
      </c>
      <c r="X49" s="12">
        <f t="shared" si="3"/>
        <v>0</v>
      </c>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v>9698.3994140625</v>
      </c>
      <c r="BF49" s="12"/>
    </row>
    <row r="50" spans="1:59" ht="13.5" x14ac:dyDescent="0.25">
      <c r="A50" s="8" t="s">
        <v>83</v>
      </c>
      <c r="B50" s="12">
        <f t="shared" si="0"/>
        <v>0</v>
      </c>
      <c r="C50" s="12">
        <f t="shared" si="1"/>
        <v>0</v>
      </c>
      <c r="D50" s="12"/>
      <c r="E50" s="12">
        <f>'Commodity flow native units'!E50/1000*27.7</f>
        <v>0</v>
      </c>
      <c r="F50" s="12"/>
      <c r="G50" s="12"/>
      <c r="H50" s="12"/>
      <c r="I50" s="12"/>
      <c r="J50" s="12"/>
      <c r="K50" s="12"/>
      <c r="L50" s="12"/>
      <c r="M50" s="12"/>
      <c r="N50" s="12"/>
      <c r="O50" s="12"/>
      <c r="P50" s="12"/>
      <c r="Q50" s="12"/>
      <c r="R50" s="12">
        <f>SUM(S50:V50)</f>
        <v>0</v>
      </c>
      <c r="S50" s="12"/>
      <c r="T50" s="12"/>
      <c r="U50" s="12"/>
      <c r="V50" s="12"/>
      <c r="W50" s="12">
        <v>602</v>
      </c>
      <c r="X50" s="12">
        <f t="shared" si="3"/>
        <v>0</v>
      </c>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v>172.80000305175781</v>
      </c>
      <c r="BF50" s="12"/>
    </row>
    <row r="51" spans="1:59" ht="13.5" x14ac:dyDescent="0.25">
      <c r="A51" s="22" t="s">
        <v>147</v>
      </c>
      <c r="B51" s="12">
        <f t="shared" si="0"/>
        <v>0</v>
      </c>
      <c r="C51" s="12">
        <f t="shared" si="1"/>
        <v>0</v>
      </c>
      <c r="D51" s="12"/>
      <c r="E51" s="12">
        <f>'Commodity flow native units'!E51/1000*27.7</f>
        <v>0</v>
      </c>
      <c r="F51" s="12"/>
      <c r="G51" s="12"/>
      <c r="H51" s="12"/>
      <c r="I51" s="12"/>
      <c r="J51" s="12"/>
      <c r="K51" s="12"/>
      <c r="L51" s="12"/>
      <c r="M51" s="12"/>
      <c r="N51" s="12">
        <v>254</v>
      </c>
      <c r="O51" s="12"/>
      <c r="P51" s="12"/>
      <c r="Q51" s="12"/>
      <c r="R51" s="12">
        <f t="shared" si="26"/>
        <v>0</v>
      </c>
      <c r="S51" s="12"/>
      <c r="T51" s="12"/>
      <c r="U51" s="12"/>
      <c r="V51" s="12"/>
      <c r="W51" s="12">
        <v>1267</v>
      </c>
      <c r="X51" s="12">
        <f t="shared" si="3"/>
        <v>0</v>
      </c>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v>161.99998474121094</v>
      </c>
      <c r="BF51" s="12"/>
    </row>
    <row r="52" spans="1:59" ht="13.5" x14ac:dyDescent="0.25">
      <c r="A52" s="22" t="s">
        <v>148</v>
      </c>
      <c r="B52" s="12">
        <f>D52+F52+G52</f>
        <v>5695.27197265625</v>
      </c>
      <c r="C52" s="12">
        <f t="shared" si="1"/>
        <v>0</v>
      </c>
      <c r="D52" s="12"/>
      <c r="E52" s="12">
        <f>'Commodity flow native units'!E52/1000*27.7</f>
        <v>71.604500000000002</v>
      </c>
      <c r="F52" s="12">
        <v>5695.27197265625</v>
      </c>
      <c r="G52" s="12"/>
      <c r="H52" s="12"/>
      <c r="I52" s="12"/>
      <c r="J52" s="12"/>
      <c r="K52" s="12"/>
      <c r="L52" s="12"/>
      <c r="M52" s="12"/>
      <c r="N52" s="12">
        <v>266</v>
      </c>
      <c r="O52" s="12"/>
      <c r="P52" s="12"/>
      <c r="Q52" s="12"/>
      <c r="R52" s="12">
        <f t="shared" si="26"/>
        <v>0</v>
      </c>
      <c r="S52" s="12"/>
      <c r="T52" s="12"/>
      <c r="U52" s="12"/>
      <c r="V52" s="12"/>
      <c r="W52" s="12"/>
      <c r="X52" s="12">
        <f t="shared" si="3"/>
        <v>0</v>
      </c>
      <c r="Y52" s="12"/>
      <c r="Z52" s="12"/>
      <c r="AA52" s="12"/>
      <c r="AB52" s="12"/>
      <c r="AC52" s="12"/>
      <c r="AD52" s="12"/>
      <c r="AE52" s="12"/>
      <c r="AF52" s="12"/>
      <c r="AG52" s="12">
        <v>277.32781982421875</v>
      </c>
      <c r="AH52" s="12"/>
      <c r="AI52" s="12"/>
      <c r="AJ52" s="12"/>
      <c r="AK52" s="12">
        <v>548.53094482421875</v>
      </c>
      <c r="AL52" s="12">
        <v>31228.416015625</v>
      </c>
      <c r="AM52" s="12">
        <v>1.3312000036239624</v>
      </c>
      <c r="AN52" s="12"/>
      <c r="AO52" s="12"/>
      <c r="AP52" s="12"/>
      <c r="AQ52" s="12"/>
      <c r="AR52" s="12"/>
      <c r="AS52" s="12"/>
      <c r="AT52" s="12"/>
      <c r="AU52" s="12"/>
      <c r="AV52" s="12"/>
      <c r="AW52" s="12"/>
      <c r="AX52" s="12"/>
      <c r="AY52" s="12"/>
      <c r="AZ52" s="12"/>
      <c r="BA52" s="12"/>
      <c r="BB52" s="12"/>
      <c r="BC52" s="12"/>
      <c r="BD52" s="12"/>
      <c r="BE52" s="12">
        <v>115326</v>
      </c>
      <c r="BF52" s="12"/>
    </row>
    <row r="53" spans="1:59" ht="13.5" x14ac:dyDescent="0.25">
      <c r="A53" s="22" t="s">
        <v>149</v>
      </c>
      <c r="B53" s="12">
        <f t="shared" si="0"/>
        <v>0</v>
      </c>
      <c r="C53" s="12">
        <f t="shared" si="1"/>
        <v>0</v>
      </c>
      <c r="D53" s="12"/>
      <c r="E53" s="12">
        <f>'Commodity flow native units'!E53/1000*27.7</f>
        <v>0</v>
      </c>
      <c r="F53" s="12"/>
      <c r="G53" s="12"/>
      <c r="H53" s="12"/>
      <c r="I53" s="12"/>
      <c r="J53" s="12"/>
      <c r="K53" s="12"/>
      <c r="L53" s="12"/>
      <c r="M53" s="12"/>
      <c r="N53" s="12">
        <v>107</v>
      </c>
      <c r="O53" s="12"/>
      <c r="P53" s="12"/>
      <c r="Q53" s="12"/>
      <c r="R53" s="12">
        <f t="shared" si="26"/>
        <v>0</v>
      </c>
      <c r="S53" s="12"/>
      <c r="T53" s="12"/>
      <c r="U53" s="12"/>
      <c r="V53" s="12"/>
      <c r="W53" s="12">
        <v>2143</v>
      </c>
      <c r="X53" s="12">
        <f t="shared" si="3"/>
        <v>0</v>
      </c>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v>2660.39990234375</v>
      </c>
      <c r="BF53" s="12"/>
    </row>
    <row r="54" spans="1:59" ht="13.5" x14ac:dyDescent="0.25">
      <c r="A54" s="22" t="s">
        <v>150</v>
      </c>
      <c r="B54" s="12">
        <f t="shared" si="0"/>
        <v>0</v>
      </c>
      <c r="C54" s="12">
        <f t="shared" si="1"/>
        <v>0</v>
      </c>
      <c r="D54" s="12"/>
      <c r="E54" s="12">
        <f>'Commodity flow native units'!E54/1000*27.7</f>
        <v>0</v>
      </c>
      <c r="F54" s="12"/>
      <c r="G54" s="12"/>
      <c r="H54" s="12"/>
      <c r="I54" s="12"/>
      <c r="J54" s="12"/>
      <c r="K54" s="12"/>
      <c r="L54" s="12"/>
      <c r="M54" s="12"/>
      <c r="N54" s="12">
        <v>4287</v>
      </c>
      <c r="O54" s="12"/>
      <c r="P54" s="12"/>
      <c r="Q54" s="12"/>
      <c r="R54" s="12">
        <f t="shared" si="26"/>
        <v>0</v>
      </c>
      <c r="S54" s="12"/>
      <c r="T54" s="12"/>
      <c r="U54" s="12"/>
      <c r="V54" s="12"/>
      <c r="W54" s="12">
        <v>922</v>
      </c>
      <c r="X54" s="12">
        <f t="shared" si="3"/>
        <v>0</v>
      </c>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v>5684.39990234375</v>
      </c>
      <c r="BF54" s="12"/>
    </row>
    <row r="55" spans="1:59" ht="13.5" x14ac:dyDescent="0.25">
      <c r="A55" s="8" t="s">
        <v>84</v>
      </c>
      <c r="B55" s="12">
        <f t="shared" si="0"/>
        <v>0</v>
      </c>
      <c r="C55" s="12">
        <f t="shared" si="1"/>
        <v>0</v>
      </c>
      <c r="D55" s="12"/>
      <c r="E55" s="12">
        <f>'Commodity flow native units'!E55/1000*27.7</f>
        <v>0</v>
      </c>
      <c r="F55" s="12"/>
      <c r="G55" s="12"/>
      <c r="H55" s="12"/>
      <c r="I55" s="12"/>
      <c r="J55" s="12"/>
      <c r="K55" s="12"/>
      <c r="L55" s="12"/>
      <c r="M55" s="12"/>
      <c r="N55" s="12"/>
      <c r="O55" s="12"/>
      <c r="P55" s="12"/>
      <c r="Q55" s="12"/>
      <c r="R55" s="12">
        <f t="shared" si="26"/>
        <v>0</v>
      </c>
      <c r="S55" s="12"/>
      <c r="T55" s="12"/>
      <c r="U55" s="12"/>
      <c r="V55" s="12"/>
      <c r="W55" s="12"/>
      <c r="X55" s="12">
        <f t="shared" si="3"/>
        <v>0</v>
      </c>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v>954</v>
      </c>
      <c r="BF55" s="12"/>
    </row>
    <row r="56" spans="1:59" ht="13.5" x14ac:dyDescent="0.25">
      <c r="A56" s="8" t="s">
        <v>85</v>
      </c>
      <c r="B56" s="12">
        <f t="shared" si="0"/>
        <v>0</v>
      </c>
      <c r="C56" s="12">
        <f t="shared" si="1"/>
        <v>0</v>
      </c>
      <c r="D56" s="12"/>
      <c r="E56" s="12">
        <f>'Commodity flow native units'!E56/1000*27.7</f>
        <v>0</v>
      </c>
      <c r="F56" s="12"/>
      <c r="G56" s="12"/>
      <c r="H56" s="12"/>
      <c r="I56" s="12"/>
      <c r="J56" s="12"/>
      <c r="K56" s="12"/>
      <c r="L56" s="12"/>
      <c r="M56" s="12"/>
      <c r="N56" s="12"/>
      <c r="O56" s="12"/>
      <c r="P56" s="12"/>
      <c r="Q56" s="12"/>
      <c r="R56" s="12">
        <f t="shared" si="26"/>
        <v>0</v>
      </c>
      <c r="S56" s="12"/>
      <c r="T56" s="12"/>
      <c r="U56" s="12"/>
      <c r="V56" s="12"/>
      <c r="W56" s="12"/>
      <c r="X56" s="12">
        <f t="shared" si="3"/>
        <v>0</v>
      </c>
      <c r="Y56" s="12"/>
      <c r="Z56" s="12"/>
      <c r="AA56" s="12"/>
      <c r="AB56" s="12"/>
      <c r="AC56" s="12"/>
      <c r="AD56" s="12"/>
      <c r="AE56" s="12"/>
      <c r="AF56" s="12"/>
      <c r="AG56" s="12">
        <v>46.221302032470703</v>
      </c>
      <c r="AH56" s="12"/>
      <c r="AI56" s="12"/>
      <c r="AJ56" s="12"/>
      <c r="AK56" s="12">
        <v>45.710910797119141</v>
      </c>
      <c r="AL56" s="12">
        <v>8496.931640625</v>
      </c>
      <c r="AM56" s="12">
        <v>15.102879524230957</v>
      </c>
      <c r="AN56" s="12"/>
      <c r="AO56" s="12"/>
      <c r="AP56" s="12"/>
      <c r="AQ56" s="12"/>
      <c r="AR56" s="12"/>
      <c r="AS56" s="12"/>
      <c r="AT56" s="12"/>
      <c r="AU56" s="12"/>
      <c r="AV56" s="12"/>
      <c r="AW56" s="12"/>
      <c r="AX56" s="12"/>
      <c r="AY56" s="12"/>
      <c r="AZ56" s="12"/>
      <c r="BA56" s="12"/>
      <c r="BB56" s="12"/>
      <c r="BC56" s="12"/>
      <c r="BD56" s="12"/>
      <c r="BE56" s="12">
        <v>406.79998779296875</v>
      </c>
      <c r="BF56" s="12"/>
    </row>
    <row r="57" spans="1:59" ht="13.5" x14ac:dyDescent="0.25">
      <c r="A57" s="8" t="s">
        <v>86</v>
      </c>
      <c r="B57" s="12">
        <f t="shared" si="0"/>
        <v>0</v>
      </c>
      <c r="C57" s="12">
        <f t="shared" si="1"/>
        <v>0</v>
      </c>
      <c r="D57" s="12"/>
      <c r="E57" s="12">
        <f>'Commodity flow native units'!E57/1000*27.7</f>
        <v>4653.5999999999995</v>
      </c>
      <c r="F57" s="12"/>
      <c r="G57" s="12"/>
      <c r="H57" s="12"/>
      <c r="I57" s="12"/>
      <c r="J57" s="12"/>
      <c r="K57" s="12"/>
      <c r="L57" s="12"/>
      <c r="M57" s="12"/>
      <c r="N57" s="12"/>
      <c r="O57" s="12"/>
      <c r="P57" s="12"/>
      <c r="Q57" s="12"/>
      <c r="R57" s="12">
        <f t="shared" si="26"/>
        <v>0</v>
      </c>
      <c r="S57" s="12"/>
      <c r="T57" s="12"/>
      <c r="U57" s="12"/>
      <c r="V57" s="12"/>
      <c r="W57" s="12">
        <v>10</v>
      </c>
      <c r="X57" s="12">
        <f t="shared" si="3"/>
        <v>0</v>
      </c>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v>856.79998779296875</v>
      </c>
      <c r="BF57" s="12"/>
    </row>
    <row r="58" spans="1:59" ht="13.5" x14ac:dyDescent="0.25">
      <c r="A58" s="22" t="s">
        <v>151</v>
      </c>
      <c r="B58" s="12">
        <f t="shared" si="0"/>
        <v>165494.3125</v>
      </c>
      <c r="C58" s="12">
        <f t="shared" si="1"/>
        <v>0</v>
      </c>
      <c r="D58" s="12"/>
      <c r="E58" s="12">
        <f>'Commodity flow native units'!E58/1000*27.7</f>
        <v>0</v>
      </c>
      <c r="F58" s="12">
        <v>165494.3125</v>
      </c>
      <c r="G58" s="12"/>
      <c r="H58" s="12"/>
      <c r="I58" s="12"/>
      <c r="J58" s="12"/>
      <c r="K58" s="12"/>
      <c r="L58" s="12"/>
      <c r="M58" s="12"/>
      <c r="N58" s="12">
        <v>5518.35888671875</v>
      </c>
      <c r="O58" s="12"/>
      <c r="P58" s="12"/>
      <c r="Q58" s="12"/>
      <c r="R58" s="12">
        <v>363047</v>
      </c>
      <c r="S58" s="12">
        <v>363047</v>
      </c>
      <c r="T58" s="12"/>
      <c r="U58" s="12"/>
      <c r="V58" s="12"/>
      <c r="W58" s="12">
        <v>3690</v>
      </c>
      <c r="X58" s="12">
        <f t="shared" si="3"/>
        <v>0</v>
      </c>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v>101902.03125</v>
      </c>
      <c r="BF58" s="12"/>
    </row>
    <row r="59" spans="1:59" s="2" customFormat="1" ht="13.5" x14ac:dyDescent="0.25">
      <c r="A59" s="13" t="s">
        <v>87</v>
      </c>
      <c r="B59" s="14">
        <f t="shared" si="0"/>
        <v>6300.234375</v>
      </c>
      <c r="C59" s="14">
        <f t="shared" si="1"/>
        <v>0</v>
      </c>
      <c r="D59" s="14">
        <f t="shared" ref="D59:M59" si="27">SUM(D60:D66)</f>
        <v>0</v>
      </c>
      <c r="E59" s="12">
        <f>'Commodity flow native units'!E59/1000*27.7</f>
        <v>38.0321</v>
      </c>
      <c r="F59" s="14">
        <f t="shared" si="27"/>
        <v>6300.234375</v>
      </c>
      <c r="G59" s="14">
        <f t="shared" si="27"/>
        <v>0</v>
      </c>
      <c r="H59" s="14">
        <f t="shared" si="27"/>
        <v>0</v>
      </c>
      <c r="I59" s="14">
        <f t="shared" si="27"/>
        <v>0</v>
      </c>
      <c r="J59" s="14">
        <f t="shared" si="27"/>
        <v>0</v>
      </c>
      <c r="K59" s="14">
        <f t="shared" si="27"/>
        <v>0</v>
      </c>
      <c r="L59" s="14">
        <f t="shared" si="27"/>
        <v>0</v>
      </c>
      <c r="M59" s="14">
        <f t="shared" si="27"/>
        <v>0</v>
      </c>
      <c r="N59" s="14">
        <f>SUM(N60:N66)</f>
        <v>0</v>
      </c>
      <c r="O59" s="14">
        <v>0</v>
      </c>
      <c r="P59" s="14">
        <v>0</v>
      </c>
      <c r="Q59" s="14">
        <f t="shared" ref="Q59:BD59" si="28">SUM(Q60:Q66)</f>
        <v>0</v>
      </c>
      <c r="R59" s="14">
        <f t="shared" si="28"/>
        <v>0</v>
      </c>
      <c r="S59" s="14">
        <f t="shared" si="28"/>
        <v>0</v>
      </c>
      <c r="T59" s="14">
        <f t="shared" si="28"/>
        <v>0</v>
      </c>
      <c r="U59" s="14">
        <f t="shared" si="28"/>
        <v>0</v>
      </c>
      <c r="V59" s="14">
        <f t="shared" si="28"/>
        <v>0</v>
      </c>
      <c r="W59" s="14">
        <f t="shared" si="28"/>
        <v>0</v>
      </c>
      <c r="X59" s="14">
        <f t="shared" si="3"/>
        <v>0</v>
      </c>
      <c r="Y59" s="14">
        <f t="shared" si="28"/>
        <v>0</v>
      </c>
      <c r="Z59" s="14">
        <f t="shared" si="28"/>
        <v>0</v>
      </c>
      <c r="AA59" s="14">
        <f t="shared" si="28"/>
        <v>0</v>
      </c>
      <c r="AB59" s="14">
        <f t="shared" si="28"/>
        <v>0</v>
      </c>
      <c r="AC59" s="14">
        <f t="shared" si="28"/>
        <v>0</v>
      </c>
      <c r="AD59" s="14">
        <f t="shared" si="28"/>
        <v>0</v>
      </c>
      <c r="AE59" s="14">
        <f t="shared" si="28"/>
        <v>0</v>
      </c>
      <c r="AF59" s="14">
        <f>SUM(AF60:AF66)</f>
        <v>0</v>
      </c>
      <c r="AG59" s="14">
        <f>SUM(AG60:AG66)</f>
        <v>375316.96875</v>
      </c>
      <c r="AH59" s="14">
        <f>SUM(AH60:AH66)</f>
        <v>666.0777587890625</v>
      </c>
      <c r="AI59" s="14">
        <f t="shared" si="28"/>
        <v>0</v>
      </c>
      <c r="AJ59" s="14">
        <f t="shared" si="28"/>
        <v>79155.2734375</v>
      </c>
      <c r="AK59" s="14">
        <f t="shared" si="28"/>
        <v>45.710910797119141</v>
      </c>
      <c r="AL59" s="14">
        <f t="shared" si="28"/>
        <v>279041.00366210938</v>
      </c>
      <c r="AM59" s="14">
        <f t="shared" si="28"/>
        <v>414.71579742431641</v>
      </c>
      <c r="AN59" s="14">
        <f t="shared" si="28"/>
        <v>0</v>
      </c>
      <c r="AO59" s="14">
        <f t="shared" si="28"/>
        <v>0</v>
      </c>
      <c r="AP59" s="14">
        <f>SUM(AP60:AP66)</f>
        <v>0</v>
      </c>
      <c r="AQ59" s="14">
        <f>SUM(AQ60:AQ66)</f>
        <v>0</v>
      </c>
      <c r="AR59" s="14">
        <f t="shared" si="28"/>
        <v>0</v>
      </c>
      <c r="AS59" s="14">
        <f t="shared" si="28"/>
        <v>0</v>
      </c>
      <c r="AT59" s="14">
        <f t="shared" si="28"/>
        <v>0</v>
      </c>
      <c r="AU59" s="14">
        <f t="shared" si="28"/>
        <v>0</v>
      </c>
      <c r="AV59" s="14">
        <f t="shared" si="28"/>
        <v>0</v>
      </c>
      <c r="AW59" s="14">
        <f t="shared" si="28"/>
        <v>0</v>
      </c>
      <c r="AX59" s="14">
        <f t="shared" si="28"/>
        <v>0</v>
      </c>
      <c r="AY59" s="14">
        <f t="shared" si="28"/>
        <v>0</v>
      </c>
      <c r="AZ59" s="14">
        <f t="shared" si="28"/>
        <v>0</v>
      </c>
      <c r="BA59" s="14">
        <f t="shared" si="28"/>
        <v>0</v>
      </c>
      <c r="BB59" s="14">
        <f t="shared" si="28"/>
        <v>0</v>
      </c>
      <c r="BC59" s="14">
        <f t="shared" si="28"/>
        <v>0</v>
      </c>
      <c r="BD59" s="14">
        <f t="shared" si="28"/>
        <v>0</v>
      </c>
      <c r="BE59" s="14">
        <f>SUM(BE60:BE66)</f>
        <v>12923.999732971191</v>
      </c>
      <c r="BF59" s="14">
        <f>SUM(BF60:BF66)</f>
        <v>0</v>
      </c>
      <c r="BG59" s="5"/>
    </row>
    <row r="60" spans="1:59" ht="13.5" x14ac:dyDescent="0.25">
      <c r="A60" s="8" t="s">
        <v>88</v>
      </c>
      <c r="B60" s="12">
        <f t="shared" si="0"/>
        <v>0</v>
      </c>
      <c r="C60" s="12">
        <f t="shared" si="1"/>
        <v>0</v>
      </c>
      <c r="D60" s="12"/>
      <c r="E60" s="12">
        <f>'Commodity flow native units'!E60/1000*27.7</f>
        <v>0</v>
      </c>
      <c r="F60" s="12"/>
      <c r="G60" s="12"/>
      <c r="H60" s="12"/>
      <c r="I60" s="12"/>
      <c r="J60" s="12"/>
      <c r="K60" s="12"/>
      <c r="L60" s="12"/>
      <c r="M60" s="12"/>
      <c r="N60" s="12"/>
      <c r="O60" s="12"/>
      <c r="P60" s="12"/>
      <c r="Q60" s="12"/>
      <c r="R60" s="12">
        <f t="shared" ref="R60:R66" si="29">SUM(S60:V60)</f>
        <v>0</v>
      </c>
      <c r="S60" s="12"/>
      <c r="T60" s="12"/>
      <c r="U60" s="12"/>
      <c r="V60" s="12"/>
      <c r="W60" s="12"/>
      <c r="X60" s="12">
        <f t="shared" si="3"/>
        <v>0</v>
      </c>
      <c r="Y60" s="12"/>
      <c r="Z60" s="12"/>
      <c r="AA60" s="12"/>
      <c r="AB60" s="12"/>
      <c r="AC60" s="12"/>
      <c r="AD60" s="12"/>
      <c r="AE60" s="12"/>
      <c r="AF60" s="12"/>
      <c r="AG60" s="12"/>
      <c r="AH60" s="12">
        <v>666.0777587890625</v>
      </c>
      <c r="AI60" s="12"/>
      <c r="AJ60" s="12"/>
      <c r="AK60" s="12"/>
      <c r="AL60" s="12"/>
      <c r="AM60" s="12">
        <v>65.524574279785156</v>
      </c>
      <c r="AN60" s="12"/>
      <c r="AO60" s="12"/>
      <c r="AP60" s="12"/>
      <c r="AQ60" s="12"/>
      <c r="AR60" s="12"/>
      <c r="AS60" s="12"/>
      <c r="AT60" s="12"/>
      <c r="AU60" s="12"/>
      <c r="AV60" s="12"/>
      <c r="AW60" s="12"/>
      <c r="AX60" s="12"/>
      <c r="AY60" s="12"/>
      <c r="AZ60" s="12"/>
      <c r="BA60" s="12"/>
      <c r="BB60" s="12"/>
      <c r="BC60" s="12"/>
      <c r="BD60" s="12"/>
      <c r="BE60" s="12"/>
      <c r="BF60" s="12"/>
    </row>
    <row r="61" spans="1:59" ht="13.5" x14ac:dyDescent="0.25">
      <c r="A61" s="8" t="s">
        <v>89</v>
      </c>
      <c r="B61" s="12">
        <f t="shared" si="0"/>
        <v>0</v>
      </c>
      <c r="C61" s="12">
        <f t="shared" si="1"/>
        <v>0</v>
      </c>
      <c r="D61" s="12"/>
      <c r="E61" s="12">
        <f>'Commodity flow native units'!E61/1000*27.7</f>
        <v>0</v>
      </c>
      <c r="F61" s="12"/>
      <c r="G61" s="12"/>
      <c r="H61" s="12"/>
      <c r="I61" s="12"/>
      <c r="J61" s="12"/>
      <c r="K61" s="12"/>
      <c r="L61" s="12"/>
      <c r="M61" s="12"/>
      <c r="N61" s="12"/>
      <c r="O61" s="12"/>
      <c r="P61" s="12"/>
      <c r="Q61" s="12"/>
      <c r="R61" s="12">
        <f t="shared" si="29"/>
        <v>0</v>
      </c>
      <c r="S61" s="12"/>
      <c r="T61" s="12"/>
      <c r="U61" s="12"/>
      <c r="V61" s="12"/>
      <c r="W61" s="12"/>
      <c r="X61" s="12">
        <f t="shared" si="3"/>
        <v>0</v>
      </c>
      <c r="Y61" s="12"/>
      <c r="Z61" s="12"/>
      <c r="AA61" s="12"/>
      <c r="AB61" s="12"/>
      <c r="AC61" s="12"/>
      <c r="AD61" s="12"/>
      <c r="AE61" s="12"/>
      <c r="AF61" s="12"/>
      <c r="AG61" s="12"/>
      <c r="AH61" s="12"/>
      <c r="AI61" s="12"/>
      <c r="AJ61" s="12">
        <v>79155.2734375</v>
      </c>
      <c r="AK61" s="12"/>
      <c r="AL61" s="12"/>
      <c r="AM61" s="12"/>
      <c r="AN61" s="12"/>
      <c r="AO61" s="12"/>
      <c r="AP61" s="12"/>
      <c r="AQ61" s="12"/>
      <c r="AR61" s="12"/>
      <c r="AS61" s="12"/>
      <c r="AT61" s="12"/>
      <c r="AU61" s="12"/>
      <c r="AV61" s="12"/>
      <c r="AW61" s="12"/>
      <c r="AX61" s="12"/>
      <c r="AY61" s="12"/>
      <c r="AZ61" s="12"/>
      <c r="BA61" s="12"/>
      <c r="BB61" s="12"/>
      <c r="BC61" s="12"/>
      <c r="BD61" s="12"/>
      <c r="BE61" s="12"/>
      <c r="BF61" s="12"/>
    </row>
    <row r="62" spans="1:59" ht="13.5" x14ac:dyDescent="0.25">
      <c r="A62" s="8" t="s">
        <v>90</v>
      </c>
      <c r="B62" s="12">
        <f t="shared" si="0"/>
        <v>0</v>
      </c>
      <c r="C62" s="12">
        <f t="shared" si="1"/>
        <v>0</v>
      </c>
      <c r="D62" s="12"/>
      <c r="E62" s="12">
        <f>'Commodity flow native units'!E62/1000*27.7</f>
        <v>0</v>
      </c>
      <c r="F62" s="12"/>
      <c r="G62" s="12"/>
      <c r="H62" s="12"/>
      <c r="I62" s="12"/>
      <c r="J62" s="12"/>
      <c r="K62" s="12"/>
      <c r="L62" s="12"/>
      <c r="M62" s="12"/>
      <c r="N62" s="12"/>
      <c r="O62" s="12"/>
      <c r="P62" s="12"/>
      <c r="Q62" s="12"/>
      <c r="R62" s="12">
        <f t="shared" si="29"/>
        <v>0</v>
      </c>
      <c r="S62" s="12"/>
      <c r="T62" s="12"/>
      <c r="U62" s="12"/>
      <c r="V62" s="12"/>
      <c r="W62" s="12"/>
      <c r="X62" s="12">
        <f t="shared" si="3"/>
        <v>0</v>
      </c>
      <c r="Y62" s="12"/>
      <c r="Z62" s="12"/>
      <c r="AA62" s="12"/>
      <c r="AB62" s="12"/>
      <c r="AC62" s="12"/>
      <c r="AD62" s="12"/>
      <c r="AE62" s="12"/>
      <c r="AF62" s="12"/>
      <c r="AG62" s="12">
        <v>375316.96875</v>
      </c>
      <c r="AH62" s="12"/>
      <c r="AI62" s="12"/>
      <c r="AJ62" s="12"/>
      <c r="AK62" s="12"/>
      <c r="AL62" s="12">
        <v>277770.84375</v>
      </c>
      <c r="AM62" s="12"/>
      <c r="AN62" s="12"/>
      <c r="AO62" s="12"/>
      <c r="AP62" s="12"/>
      <c r="AQ62" s="12"/>
      <c r="AR62" s="12"/>
      <c r="AS62" s="12"/>
      <c r="AT62" s="12"/>
      <c r="AU62" s="12"/>
      <c r="AV62" s="12"/>
      <c r="AW62" s="12"/>
      <c r="AX62" s="12"/>
      <c r="AY62" s="12"/>
      <c r="AZ62" s="12"/>
      <c r="BA62" s="12"/>
      <c r="BB62" s="12"/>
      <c r="BC62" s="12"/>
      <c r="BD62" s="12"/>
      <c r="BE62" s="12">
        <v>86.400001525878906</v>
      </c>
      <c r="BF62" s="12"/>
    </row>
    <row r="63" spans="1:59" ht="13.5" x14ac:dyDescent="0.25">
      <c r="A63" s="8" t="s">
        <v>91</v>
      </c>
      <c r="B63" s="12">
        <f t="shared" si="0"/>
        <v>0</v>
      </c>
      <c r="C63" s="12">
        <f t="shared" si="1"/>
        <v>0</v>
      </c>
      <c r="D63" s="12"/>
      <c r="E63" s="12">
        <f>'Commodity flow native units'!E63/1000*27.7</f>
        <v>0</v>
      </c>
      <c r="F63" s="12"/>
      <c r="G63" s="12"/>
      <c r="H63" s="12"/>
      <c r="I63" s="12"/>
      <c r="J63" s="12"/>
      <c r="K63" s="12"/>
      <c r="L63" s="12"/>
      <c r="M63" s="12"/>
      <c r="N63" s="12"/>
      <c r="O63" s="12"/>
      <c r="P63" s="12"/>
      <c r="Q63" s="12"/>
      <c r="R63" s="12">
        <f t="shared" si="29"/>
        <v>0</v>
      </c>
      <c r="S63" s="12"/>
      <c r="T63" s="12"/>
      <c r="U63" s="12"/>
      <c r="V63" s="12"/>
      <c r="W63" s="12"/>
      <c r="X63" s="12">
        <f t="shared" si="3"/>
        <v>0</v>
      </c>
      <c r="Y63" s="12"/>
      <c r="Z63" s="12"/>
      <c r="AA63" s="12"/>
      <c r="AB63" s="12"/>
      <c r="AC63" s="12"/>
      <c r="AD63" s="12"/>
      <c r="AE63" s="12"/>
      <c r="AF63" s="12"/>
      <c r="AG63" s="12"/>
      <c r="AH63" s="12"/>
      <c r="AI63" s="12"/>
      <c r="AJ63" s="12"/>
      <c r="AK63" s="12">
        <v>45.710910797119141</v>
      </c>
      <c r="AL63" s="12">
        <v>1270.159912109375</v>
      </c>
      <c r="AM63" s="12"/>
      <c r="AN63" s="12"/>
      <c r="AO63" s="12"/>
      <c r="AP63" s="12"/>
      <c r="AQ63" s="12"/>
      <c r="AR63" s="12"/>
      <c r="AS63" s="12"/>
      <c r="AT63" s="12"/>
      <c r="AU63" s="12"/>
      <c r="AV63" s="12"/>
      <c r="AW63" s="12"/>
      <c r="AX63" s="12"/>
      <c r="AY63" s="12"/>
      <c r="AZ63" s="12"/>
      <c r="BA63" s="12"/>
      <c r="BB63" s="12"/>
      <c r="BC63" s="12"/>
      <c r="BD63" s="12"/>
      <c r="BE63" s="12">
        <v>10576.7998046875</v>
      </c>
      <c r="BF63" s="12"/>
    </row>
    <row r="64" spans="1:59" ht="13.5" x14ac:dyDescent="0.25">
      <c r="A64" s="8" t="s">
        <v>119</v>
      </c>
      <c r="B64" s="12">
        <f t="shared" si="0"/>
        <v>0</v>
      </c>
      <c r="C64" s="12">
        <f t="shared" si="1"/>
        <v>0</v>
      </c>
      <c r="D64" s="12"/>
      <c r="E64" s="12">
        <f>'Commodity flow native units'!E64/1000*27.7</f>
        <v>0</v>
      </c>
      <c r="F64" s="12"/>
      <c r="G64" s="12"/>
      <c r="H64" s="12"/>
      <c r="I64" s="12"/>
      <c r="J64" s="12"/>
      <c r="K64" s="12"/>
      <c r="L64" s="12"/>
      <c r="M64" s="12"/>
      <c r="N64" s="12"/>
      <c r="O64" s="12"/>
      <c r="P64" s="12"/>
      <c r="Q64" s="12"/>
      <c r="R64" s="12">
        <f t="shared" si="29"/>
        <v>0</v>
      </c>
      <c r="S64" s="12"/>
      <c r="T64" s="12"/>
      <c r="U64" s="12"/>
      <c r="V64" s="12"/>
      <c r="W64" s="12"/>
      <c r="X64" s="12">
        <f t="shared" si="3"/>
        <v>0</v>
      </c>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v>360</v>
      </c>
      <c r="BF64" s="12"/>
    </row>
    <row r="65" spans="1:58" ht="13.5" x14ac:dyDescent="0.25">
      <c r="A65" s="8" t="s">
        <v>120</v>
      </c>
      <c r="B65" s="12">
        <f t="shared" si="0"/>
        <v>0</v>
      </c>
      <c r="C65" s="12">
        <f t="shared" si="1"/>
        <v>0</v>
      </c>
      <c r="D65" s="12"/>
      <c r="E65" s="12">
        <f>'Commodity flow native units'!E65/1000*27.7</f>
        <v>0</v>
      </c>
      <c r="F65" s="12"/>
      <c r="G65" s="12"/>
      <c r="H65" s="12"/>
      <c r="I65" s="12"/>
      <c r="J65" s="12"/>
      <c r="K65" s="12"/>
      <c r="L65" s="12"/>
      <c r="M65" s="12"/>
      <c r="N65" s="12"/>
      <c r="O65" s="12"/>
      <c r="P65" s="12"/>
      <c r="Q65" s="12"/>
      <c r="R65" s="12">
        <f t="shared" si="29"/>
        <v>0</v>
      </c>
      <c r="S65" s="12"/>
      <c r="T65" s="12"/>
      <c r="U65" s="12"/>
      <c r="V65" s="12"/>
      <c r="W65" s="12"/>
      <c r="X65" s="12">
        <f t="shared" si="3"/>
        <v>0</v>
      </c>
      <c r="Y65" s="12"/>
      <c r="Z65" s="12"/>
      <c r="AA65" s="12"/>
      <c r="AB65" s="12"/>
      <c r="AC65" s="12"/>
      <c r="AD65" s="12"/>
      <c r="AE65" s="12"/>
      <c r="AF65" s="12"/>
      <c r="AG65" s="12"/>
      <c r="AH65" s="12"/>
      <c r="AI65" s="12"/>
      <c r="AJ65" s="12"/>
      <c r="AK65" s="12"/>
      <c r="AL65" s="12"/>
      <c r="AM65" s="12">
        <v>349.19122314453125</v>
      </c>
      <c r="AN65" s="12"/>
      <c r="AO65" s="12"/>
      <c r="AP65" s="12"/>
      <c r="AQ65" s="12"/>
      <c r="AR65" s="12"/>
      <c r="AS65" s="12"/>
      <c r="AT65" s="12"/>
      <c r="AU65" s="12"/>
      <c r="AV65" s="12"/>
      <c r="AW65" s="12"/>
      <c r="AX65" s="12"/>
      <c r="AY65" s="12"/>
      <c r="AZ65" s="12"/>
      <c r="BA65" s="12"/>
      <c r="BB65" s="12"/>
      <c r="BC65" s="12"/>
      <c r="BD65" s="12"/>
      <c r="BE65" s="12"/>
      <c r="BF65" s="12"/>
    </row>
    <row r="66" spans="1:58" ht="13.5" x14ac:dyDescent="0.25">
      <c r="A66" s="8" t="s">
        <v>92</v>
      </c>
      <c r="B66" s="12">
        <f t="shared" si="0"/>
        <v>6300.234375</v>
      </c>
      <c r="C66" s="12">
        <f t="shared" si="1"/>
        <v>0</v>
      </c>
      <c r="D66" s="12"/>
      <c r="E66" s="12">
        <f>'Commodity flow native units'!E66/1000*27.7</f>
        <v>38.0321</v>
      </c>
      <c r="F66" s="12">
        <v>6300.234375</v>
      </c>
      <c r="G66" s="12"/>
      <c r="H66" s="12"/>
      <c r="I66" s="12"/>
      <c r="J66" s="12"/>
      <c r="K66" s="12"/>
      <c r="L66" s="12"/>
      <c r="M66" s="12"/>
      <c r="N66" s="12"/>
      <c r="O66" s="12"/>
      <c r="P66" s="12"/>
      <c r="Q66" s="12"/>
      <c r="R66" s="12">
        <f t="shared" si="29"/>
        <v>0</v>
      </c>
      <c r="S66" s="12"/>
      <c r="T66" s="12"/>
      <c r="U66" s="12"/>
      <c r="V66" s="12"/>
      <c r="W66" s="12"/>
      <c r="X66" s="12">
        <f t="shared" si="3"/>
        <v>0</v>
      </c>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v>1900.7999267578125</v>
      </c>
      <c r="BF66" s="12"/>
    </row>
    <row r="67" spans="1:58" s="2" customFormat="1" ht="13.5" x14ac:dyDescent="0.25">
      <c r="A67" s="13" t="s">
        <v>93</v>
      </c>
      <c r="B67" s="14">
        <f>D67+F67+G67</f>
        <v>139623.80932617188</v>
      </c>
      <c r="C67" s="14">
        <f>H67+I67</f>
        <v>0</v>
      </c>
      <c r="D67" s="14">
        <f>SUM(D68:D71)</f>
        <v>0</v>
      </c>
      <c r="E67" s="12">
        <f>'Commodity flow native units'!E67/1000*27.7</f>
        <v>21.8553</v>
      </c>
      <c r="F67" s="14">
        <f>SUM(F68:F71)</f>
        <v>139623.80932617188</v>
      </c>
      <c r="G67" s="14">
        <f t="shared" ref="G67:M67" si="30">SUM(G68:G71)</f>
        <v>0</v>
      </c>
      <c r="H67" s="14">
        <f t="shared" si="30"/>
        <v>0</v>
      </c>
      <c r="I67" s="14">
        <f t="shared" si="30"/>
        <v>0</v>
      </c>
      <c r="J67" s="14">
        <f t="shared" si="30"/>
        <v>0</v>
      </c>
      <c r="K67" s="14">
        <f t="shared" si="30"/>
        <v>0</v>
      </c>
      <c r="L67" s="14">
        <f t="shared" si="30"/>
        <v>0</v>
      </c>
      <c r="M67" s="14">
        <f t="shared" si="30"/>
        <v>0</v>
      </c>
      <c r="N67" s="14">
        <f>SUM(N68:N71)</f>
        <v>0</v>
      </c>
      <c r="O67" s="14">
        <v>0</v>
      </c>
      <c r="P67" s="14">
        <v>0</v>
      </c>
      <c r="Q67" s="14">
        <f t="shared" ref="Q67:AT67" si="31">SUM(Q68:Q71)</f>
        <v>0</v>
      </c>
      <c r="R67" s="14">
        <f>SUM(R68:R71)</f>
        <v>44271</v>
      </c>
      <c r="S67" s="14">
        <f t="shared" si="31"/>
        <v>44271</v>
      </c>
      <c r="T67" s="14">
        <f t="shared" si="31"/>
        <v>0</v>
      </c>
      <c r="U67" s="14">
        <f t="shared" si="31"/>
        <v>0</v>
      </c>
      <c r="V67" s="14">
        <f t="shared" si="31"/>
        <v>0</v>
      </c>
      <c r="W67" s="14">
        <f t="shared" si="31"/>
        <v>40</v>
      </c>
      <c r="X67" s="14">
        <f t="shared" si="3"/>
        <v>0</v>
      </c>
      <c r="Y67" s="14">
        <f t="shared" si="31"/>
        <v>0</v>
      </c>
      <c r="Z67" s="14">
        <f t="shared" si="31"/>
        <v>0</v>
      </c>
      <c r="AA67" s="14">
        <f t="shared" si="31"/>
        <v>0</v>
      </c>
      <c r="AB67" s="14">
        <f t="shared" si="31"/>
        <v>0</v>
      </c>
      <c r="AC67" s="14">
        <f t="shared" si="31"/>
        <v>0</v>
      </c>
      <c r="AD67" s="14">
        <f t="shared" si="31"/>
        <v>0</v>
      </c>
      <c r="AE67" s="14">
        <f t="shared" si="31"/>
        <v>0</v>
      </c>
      <c r="AF67" s="14">
        <f t="shared" si="31"/>
        <v>16370.512939453125</v>
      </c>
      <c r="AG67" s="14">
        <f>SUM(AG68:AG71)</f>
        <v>6702.088134765625</v>
      </c>
      <c r="AH67" s="14">
        <f t="shared" si="31"/>
        <v>0</v>
      </c>
      <c r="AI67" s="14">
        <f t="shared" si="31"/>
        <v>0</v>
      </c>
      <c r="AJ67" s="14">
        <f t="shared" si="31"/>
        <v>0</v>
      </c>
      <c r="AK67" s="14">
        <f t="shared" si="31"/>
        <v>17964.3876953125</v>
      </c>
      <c r="AL67" s="14">
        <f t="shared" si="31"/>
        <v>52251.752807617188</v>
      </c>
      <c r="AM67" s="14">
        <f t="shared" si="31"/>
        <v>19053.196838378906</v>
      </c>
      <c r="AN67" s="14">
        <f t="shared" si="31"/>
        <v>0</v>
      </c>
      <c r="AO67" s="14">
        <f t="shared" si="31"/>
        <v>0</v>
      </c>
      <c r="AP67" s="14">
        <f>SUM(AP68:AP71)</f>
        <v>0</v>
      </c>
      <c r="AQ67" s="14">
        <f>SUM(AQ68:AQ71)</f>
        <v>0</v>
      </c>
      <c r="AR67" s="14">
        <f t="shared" si="31"/>
        <v>0</v>
      </c>
      <c r="AS67" s="14">
        <f t="shared" si="31"/>
        <v>0</v>
      </c>
      <c r="AT67" s="14">
        <f t="shared" si="31"/>
        <v>109022.3984375</v>
      </c>
      <c r="AU67" s="14">
        <f>SUM(AU68:AU71)</f>
        <v>0</v>
      </c>
      <c r="AV67" s="14">
        <f t="shared" ref="AV67:BD67" si="32">SUM(AV68:AV71)</f>
        <v>0</v>
      </c>
      <c r="AW67" s="14">
        <f t="shared" si="32"/>
        <v>0</v>
      </c>
      <c r="AX67" s="14">
        <f t="shared" si="32"/>
        <v>0</v>
      </c>
      <c r="AY67" s="14">
        <f t="shared" si="32"/>
        <v>2768</v>
      </c>
      <c r="AZ67" s="14">
        <f t="shared" si="32"/>
        <v>0</v>
      </c>
      <c r="BA67" s="14">
        <f t="shared" si="32"/>
        <v>0</v>
      </c>
      <c r="BB67" s="14">
        <f t="shared" si="32"/>
        <v>0</v>
      </c>
      <c r="BC67" s="14">
        <f t="shared" si="32"/>
        <v>0</v>
      </c>
      <c r="BD67" s="14">
        <f t="shared" si="32"/>
        <v>0</v>
      </c>
      <c r="BE67" s="14">
        <f>SUM(BE68:BE71)</f>
        <v>280048.3515625</v>
      </c>
      <c r="BF67" s="14">
        <f>SUM(BF68:BF71)</f>
        <v>0</v>
      </c>
    </row>
    <row r="68" spans="1:58" ht="13.5" x14ac:dyDescent="0.25">
      <c r="A68" s="22" t="s">
        <v>130</v>
      </c>
      <c r="B68" s="12">
        <f>D68+F68+G68</f>
        <v>1799.280029296875</v>
      </c>
      <c r="C68" s="12">
        <f t="shared" si="1"/>
        <v>0</v>
      </c>
      <c r="D68" s="12"/>
      <c r="E68" s="12">
        <f>'Commodity flow native units'!E68/1000*27.7</f>
        <v>0</v>
      </c>
      <c r="F68" s="12">
        <v>1799.280029296875</v>
      </c>
      <c r="G68" s="12"/>
      <c r="H68" s="12"/>
      <c r="I68" s="12"/>
      <c r="J68" s="12"/>
      <c r="K68" s="12"/>
      <c r="L68" s="12"/>
      <c r="M68" s="12"/>
      <c r="N68" s="12"/>
      <c r="O68" s="12"/>
      <c r="P68" s="12"/>
      <c r="Q68" s="12"/>
      <c r="R68" s="12">
        <f t="shared" ref="R68:R69" si="33">SUM(S68:V68)</f>
        <v>0</v>
      </c>
      <c r="S68" s="12"/>
      <c r="T68" s="12"/>
      <c r="U68" s="12"/>
      <c r="V68" s="12"/>
      <c r="W68" s="12"/>
      <c r="X68" s="12">
        <f t="shared" si="3"/>
        <v>0</v>
      </c>
      <c r="Y68" s="12"/>
      <c r="Z68" s="12"/>
      <c r="AA68" s="12"/>
      <c r="AB68" s="12"/>
      <c r="AC68" s="12"/>
      <c r="AD68" s="12"/>
      <c r="AE68" s="12"/>
      <c r="AF68" s="12"/>
      <c r="AG68" s="12">
        <v>6193.65380859375</v>
      </c>
      <c r="AH68" s="12"/>
      <c r="AI68" s="12"/>
      <c r="AJ68" s="12"/>
      <c r="AK68" s="12">
        <v>2148.412841796875</v>
      </c>
      <c r="AL68" s="12">
        <v>33549.7421875</v>
      </c>
      <c r="AM68" s="12">
        <v>871.76416015625</v>
      </c>
      <c r="AN68" s="12"/>
      <c r="AO68" s="12"/>
      <c r="AP68" s="12"/>
      <c r="AQ68" s="12"/>
      <c r="AR68" s="12"/>
      <c r="AS68" s="12"/>
      <c r="AT68" s="12"/>
      <c r="AU68" s="12"/>
      <c r="AV68" s="12"/>
      <c r="AW68" s="12"/>
      <c r="AX68" s="12"/>
      <c r="AY68" s="12"/>
      <c r="AZ68" s="12"/>
      <c r="BA68" s="12"/>
      <c r="BB68" s="12"/>
      <c r="BC68" s="12"/>
      <c r="BD68" s="12"/>
      <c r="BE68" s="12">
        <v>21029.392578125</v>
      </c>
      <c r="BF68" s="12"/>
    </row>
    <row r="69" spans="1:58" ht="13.5" x14ac:dyDescent="0.25">
      <c r="A69" s="22" t="s">
        <v>131</v>
      </c>
      <c r="B69" s="12">
        <f>D69+F69+G69</f>
        <v>40811.64453125</v>
      </c>
      <c r="C69" s="12">
        <f>H69+I69</f>
        <v>0</v>
      </c>
      <c r="D69" s="12"/>
      <c r="E69" s="12">
        <f>'Commodity flow native units'!E69/1000*27.7</f>
        <v>7.2850999999999999</v>
      </c>
      <c r="F69" s="12">
        <v>40811.64453125</v>
      </c>
      <c r="G69" s="12"/>
      <c r="H69" s="12"/>
      <c r="I69" s="12"/>
      <c r="J69" s="12"/>
      <c r="K69" s="12"/>
      <c r="L69" s="12"/>
      <c r="M69" s="12"/>
      <c r="N69" s="12"/>
      <c r="O69" s="12"/>
      <c r="P69" s="12"/>
      <c r="Q69" s="12"/>
      <c r="R69" s="12">
        <f t="shared" si="33"/>
        <v>0</v>
      </c>
      <c r="S69" s="12"/>
      <c r="T69" s="12"/>
      <c r="U69" s="12"/>
      <c r="V69" s="12"/>
      <c r="W69" s="12">
        <v>40</v>
      </c>
      <c r="X69" s="12">
        <f t="shared" ref="X69:X74" si="34">SUM(Y69:AC69)</f>
        <v>0</v>
      </c>
      <c r="Y69" s="12"/>
      <c r="Z69" s="12"/>
      <c r="AA69" s="12"/>
      <c r="AB69" s="12"/>
      <c r="AC69" s="12"/>
      <c r="AD69" s="12"/>
      <c r="AE69" s="12"/>
      <c r="AF69" s="12">
        <v>2126.682861328125</v>
      </c>
      <c r="AG69" s="12">
        <v>231.10650634765625</v>
      </c>
      <c r="AH69" s="12"/>
      <c r="AI69" s="12"/>
      <c r="AJ69" s="12"/>
      <c r="AK69" s="12">
        <v>3108.342041015625</v>
      </c>
      <c r="AL69" s="12">
        <v>875.97235107421875</v>
      </c>
      <c r="AM69" s="12">
        <v>720.33306884765625</v>
      </c>
      <c r="AN69" s="12"/>
      <c r="AO69" s="12"/>
      <c r="AP69" s="12"/>
      <c r="AQ69" s="12"/>
      <c r="AR69" s="12"/>
      <c r="AS69" s="12"/>
      <c r="AT69" s="12"/>
      <c r="AU69" s="12"/>
      <c r="AV69" s="12"/>
      <c r="AW69" s="12"/>
      <c r="AX69" s="12"/>
      <c r="AY69" s="12"/>
      <c r="AZ69" s="12"/>
      <c r="BA69" s="12"/>
      <c r="BB69" s="12"/>
      <c r="BC69" s="12"/>
      <c r="BD69" s="12"/>
      <c r="BE69" s="12">
        <v>103798.0625</v>
      </c>
      <c r="BF69" s="12"/>
    </row>
    <row r="70" spans="1:58" ht="13.5" x14ac:dyDescent="0.25">
      <c r="A70" s="22" t="s">
        <v>132</v>
      </c>
      <c r="B70" s="12">
        <f t="shared" ref="B70:B92" si="35">D70+F70+G70</f>
        <v>81623.2890625</v>
      </c>
      <c r="C70" s="12">
        <f>H70+I70</f>
        <v>0</v>
      </c>
      <c r="D70" s="12"/>
      <c r="E70" s="12">
        <f>'Commodity flow native units'!E70/1000*27.7</f>
        <v>14.5702</v>
      </c>
      <c r="F70" s="12">
        <v>81623.2890625</v>
      </c>
      <c r="G70" s="12"/>
      <c r="H70" s="12"/>
      <c r="I70" s="12"/>
      <c r="J70" s="12"/>
      <c r="K70" s="12"/>
      <c r="L70" s="12"/>
      <c r="M70" s="12"/>
      <c r="N70" s="12"/>
      <c r="O70" s="12"/>
      <c r="P70" s="12"/>
      <c r="Q70" s="12"/>
      <c r="R70" s="12">
        <v>44271</v>
      </c>
      <c r="S70" s="12">
        <v>44271</v>
      </c>
      <c r="T70" s="12"/>
      <c r="U70" s="12"/>
      <c r="V70" s="12"/>
      <c r="W70" s="12"/>
      <c r="X70" s="12">
        <f t="shared" si="34"/>
        <v>0</v>
      </c>
      <c r="Y70" s="12"/>
      <c r="Z70" s="12"/>
      <c r="AA70" s="12"/>
      <c r="AB70" s="12"/>
      <c r="AC70" s="12"/>
      <c r="AD70" s="12"/>
      <c r="AE70" s="12"/>
      <c r="AF70" s="12">
        <v>14243.830078125</v>
      </c>
      <c r="AG70" s="12">
        <v>277.32781982421875</v>
      </c>
      <c r="AH70" s="12"/>
      <c r="AI70" s="12"/>
      <c r="AJ70" s="12"/>
      <c r="AK70" s="12">
        <v>12707.6328125</v>
      </c>
      <c r="AL70" s="12">
        <v>569.38201904296875</v>
      </c>
      <c r="AM70" s="12">
        <v>17461.099609375</v>
      </c>
      <c r="AN70" s="12"/>
      <c r="AO70" s="12"/>
      <c r="AP70" s="12"/>
      <c r="AQ70" s="12"/>
      <c r="AR70" s="12"/>
      <c r="AS70" s="12"/>
      <c r="AT70" s="12"/>
      <c r="AU70" s="12"/>
      <c r="AV70" s="12"/>
      <c r="AW70" s="12"/>
      <c r="AX70" s="12"/>
      <c r="AY70" s="12">
        <v>2768</v>
      </c>
      <c r="AZ70" s="12"/>
      <c r="BA70" s="12"/>
      <c r="BB70" s="12"/>
      <c r="BC70" s="12"/>
      <c r="BD70" s="12"/>
      <c r="BE70" s="12">
        <v>142815.296875</v>
      </c>
      <c r="BF70" s="12"/>
    </row>
    <row r="71" spans="1:58" ht="13.5" x14ac:dyDescent="0.25">
      <c r="A71" s="22" t="s">
        <v>133</v>
      </c>
      <c r="B71" s="12">
        <f t="shared" si="35"/>
        <v>15389.595703125</v>
      </c>
      <c r="C71" s="12">
        <f>H71+I71</f>
        <v>0</v>
      </c>
      <c r="D71" s="12"/>
      <c r="E71" s="12">
        <f>'Commodity flow native units'!E71/1000*27.7</f>
        <v>0</v>
      </c>
      <c r="F71" s="12">
        <v>15389.595703125</v>
      </c>
      <c r="G71" s="12"/>
      <c r="H71" s="12"/>
      <c r="I71" s="12"/>
      <c r="J71" s="12"/>
      <c r="K71" s="12"/>
      <c r="L71" s="12"/>
      <c r="M71" s="12"/>
      <c r="N71" s="12"/>
      <c r="O71" s="12"/>
      <c r="P71" s="12"/>
      <c r="Q71" s="12"/>
      <c r="R71" s="12">
        <v>0</v>
      </c>
      <c r="S71" s="12">
        <v>0</v>
      </c>
      <c r="T71" s="12"/>
      <c r="U71" s="12"/>
      <c r="V71" s="12"/>
      <c r="W71" s="12"/>
      <c r="X71" s="12">
        <f t="shared" si="34"/>
        <v>0</v>
      </c>
      <c r="Y71" s="12"/>
      <c r="Z71" s="12"/>
      <c r="AA71" s="12"/>
      <c r="AB71" s="12"/>
      <c r="AC71" s="12"/>
      <c r="AD71" s="12"/>
      <c r="AE71" s="12"/>
      <c r="AF71" s="12"/>
      <c r="AG71" s="12"/>
      <c r="AH71" s="12"/>
      <c r="AI71" s="12"/>
      <c r="AJ71" s="12"/>
      <c r="AK71" s="12"/>
      <c r="AL71" s="12">
        <v>17256.65625</v>
      </c>
      <c r="AM71" s="12"/>
      <c r="AN71" s="12"/>
      <c r="AO71" s="12"/>
      <c r="AP71" s="12"/>
      <c r="AQ71" s="12"/>
      <c r="AR71" s="12"/>
      <c r="AS71" s="12"/>
      <c r="AT71" s="12">
        <v>109022.3984375</v>
      </c>
      <c r="AU71" s="12"/>
      <c r="AV71" s="12"/>
      <c r="AW71" s="12"/>
      <c r="AX71" s="12"/>
      <c r="AY71" s="12"/>
      <c r="AZ71" s="12"/>
      <c r="BA71" s="12"/>
      <c r="BB71" s="12"/>
      <c r="BC71" s="12"/>
      <c r="BD71" s="12"/>
      <c r="BE71" s="12">
        <v>12405.599609375</v>
      </c>
      <c r="BF71" s="12"/>
    </row>
    <row r="72" spans="1:58" s="2" customFormat="1" ht="13.5" x14ac:dyDescent="0.25">
      <c r="A72" s="13" t="s">
        <v>94</v>
      </c>
      <c r="B72" s="14">
        <f t="shared" si="35"/>
        <v>0</v>
      </c>
      <c r="C72" s="14">
        <f t="shared" ref="C72:C92" si="36">H72+I72</f>
        <v>0</v>
      </c>
      <c r="D72" s="14">
        <f>SUM(D73:D75)</f>
        <v>0</v>
      </c>
      <c r="E72" s="12">
        <f>'Commodity flow native units'!E72/1000*27.7</f>
        <v>0</v>
      </c>
      <c r="F72" s="14">
        <f>SUM(F73:F75)</f>
        <v>0</v>
      </c>
      <c r="G72" s="14">
        <f t="shared" ref="G72:W72" si="37">SUM(G73:G75)</f>
        <v>0</v>
      </c>
      <c r="H72" s="14">
        <f t="shared" si="37"/>
        <v>0</v>
      </c>
      <c r="I72" s="14">
        <f t="shared" si="37"/>
        <v>0</v>
      </c>
      <c r="J72" s="14">
        <f t="shared" si="37"/>
        <v>0</v>
      </c>
      <c r="K72" s="14">
        <f t="shared" si="37"/>
        <v>0</v>
      </c>
      <c r="L72" s="14">
        <f t="shared" si="37"/>
        <v>0</v>
      </c>
      <c r="M72" s="14">
        <f t="shared" si="37"/>
        <v>0</v>
      </c>
      <c r="N72" s="14">
        <f t="shared" si="37"/>
        <v>0</v>
      </c>
      <c r="O72" s="14">
        <f t="shared" si="37"/>
        <v>0</v>
      </c>
      <c r="P72" s="14">
        <f t="shared" si="37"/>
        <v>0</v>
      </c>
      <c r="Q72" s="14">
        <f t="shared" si="37"/>
        <v>0</v>
      </c>
      <c r="R72" s="14">
        <f t="shared" si="37"/>
        <v>0</v>
      </c>
      <c r="S72" s="14">
        <f t="shared" si="37"/>
        <v>0</v>
      </c>
      <c r="T72" s="14">
        <f t="shared" si="37"/>
        <v>0</v>
      </c>
      <c r="U72" s="14">
        <f t="shared" si="37"/>
        <v>0</v>
      </c>
      <c r="V72" s="14">
        <f t="shared" si="37"/>
        <v>0</v>
      </c>
      <c r="W72" s="14">
        <f t="shared" si="37"/>
        <v>0</v>
      </c>
      <c r="X72" s="14">
        <f t="shared" si="34"/>
        <v>0</v>
      </c>
      <c r="Y72" s="14">
        <f t="shared" ref="Y72:BE72" si="38">SUM(Y73:Y75)</f>
        <v>0</v>
      </c>
      <c r="Z72" s="14">
        <f t="shared" si="38"/>
        <v>0</v>
      </c>
      <c r="AA72" s="14">
        <f t="shared" si="38"/>
        <v>0</v>
      </c>
      <c r="AB72" s="14">
        <f t="shared" si="38"/>
        <v>0</v>
      </c>
      <c r="AC72" s="14">
        <f t="shared" si="38"/>
        <v>0</v>
      </c>
      <c r="AD72" s="14">
        <f t="shared" si="38"/>
        <v>0</v>
      </c>
      <c r="AE72" s="14">
        <f t="shared" si="38"/>
        <v>0</v>
      </c>
      <c r="AF72" s="14">
        <f t="shared" si="38"/>
        <v>0</v>
      </c>
      <c r="AG72" s="14">
        <f t="shared" si="38"/>
        <v>0</v>
      </c>
      <c r="AH72" s="14">
        <f t="shared" si="38"/>
        <v>0</v>
      </c>
      <c r="AI72" s="14">
        <f t="shared" si="38"/>
        <v>0</v>
      </c>
      <c r="AJ72" s="14">
        <f t="shared" si="38"/>
        <v>0</v>
      </c>
      <c r="AK72" s="14">
        <f t="shared" si="38"/>
        <v>0</v>
      </c>
      <c r="AL72" s="14">
        <f t="shared" si="38"/>
        <v>0</v>
      </c>
      <c r="AM72" s="14">
        <f t="shared" si="38"/>
        <v>0</v>
      </c>
      <c r="AN72" s="14">
        <f t="shared" si="38"/>
        <v>0</v>
      </c>
      <c r="AO72" s="14">
        <f>SUM(AO73:AO75)</f>
        <v>4591.4017758071423</v>
      </c>
      <c r="AP72" s="14">
        <f t="shared" si="38"/>
        <v>66758.4501953125</v>
      </c>
      <c r="AQ72" s="14">
        <f>SUM(AQ73:AQ75)</f>
        <v>14414.98779296875</v>
      </c>
      <c r="AR72" s="14">
        <f>SUM(AR73:AR75)</f>
        <v>250.62206447124481</v>
      </c>
      <c r="AS72" s="14">
        <f t="shared" si="38"/>
        <v>0</v>
      </c>
      <c r="AT72" s="14">
        <f t="shared" si="38"/>
        <v>510.6951150894165</v>
      </c>
      <c r="AU72" s="14">
        <f t="shared" si="38"/>
        <v>0</v>
      </c>
      <c r="AV72" s="14">
        <f t="shared" si="38"/>
        <v>0</v>
      </c>
      <c r="AW72" s="14">
        <f t="shared" si="38"/>
        <v>0</v>
      </c>
      <c r="AX72" s="14">
        <f t="shared" si="38"/>
        <v>0</v>
      </c>
      <c r="AY72" s="14">
        <f t="shared" si="38"/>
        <v>0</v>
      </c>
      <c r="AZ72" s="14">
        <f t="shared" si="38"/>
        <v>0</v>
      </c>
      <c r="BA72" s="14">
        <f t="shared" si="38"/>
        <v>0</v>
      </c>
      <c r="BB72" s="14">
        <f t="shared" si="38"/>
        <v>0</v>
      </c>
      <c r="BC72" s="14">
        <f t="shared" si="38"/>
        <v>0</v>
      </c>
      <c r="BD72" s="14">
        <f t="shared" si="38"/>
        <v>0</v>
      </c>
      <c r="BE72" s="14">
        <f t="shared" si="38"/>
        <v>0</v>
      </c>
      <c r="BF72" s="14">
        <f>SUM(BF73:BF75)</f>
        <v>0</v>
      </c>
    </row>
    <row r="73" spans="1:58" ht="13.5" x14ac:dyDescent="0.25">
      <c r="A73" s="8" t="s">
        <v>95</v>
      </c>
      <c r="B73" s="12">
        <f t="shared" si="35"/>
        <v>0</v>
      </c>
      <c r="C73" s="12">
        <f t="shared" si="36"/>
        <v>0</v>
      </c>
      <c r="D73" s="12"/>
      <c r="E73" s="12">
        <f>'Commodity flow native units'!E73/1000*27.7</f>
        <v>0</v>
      </c>
      <c r="F73" s="12"/>
      <c r="G73" s="12"/>
      <c r="H73" s="12"/>
      <c r="I73" s="12"/>
      <c r="J73" s="12"/>
      <c r="K73" s="12"/>
      <c r="L73" s="12"/>
      <c r="M73" s="12"/>
      <c r="N73" s="12"/>
      <c r="O73" s="12"/>
      <c r="P73" s="12"/>
      <c r="Q73" s="12"/>
      <c r="R73" s="12">
        <f t="shared" ref="R73:R76" si="39">SUM(S73:V73)</f>
        <v>0</v>
      </c>
      <c r="S73" s="12"/>
      <c r="T73" s="12"/>
      <c r="U73" s="12"/>
      <c r="V73" s="12"/>
      <c r="W73" s="12"/>
      <c r="X73" s="12">
        <f t="shared" si="34"/>
        <v>0</v>
      </c>
      <c r="Y73" s="12"/>
      <c r="Z73" s="12"/>
      <c r="AA73" s="12"/>
      <c r="AB73" s="12"/>
      <c r="AC73" s="12"/>
      <c r="AD73" s="12"/>
      <c r="AE73" s="12"/>
      <c r="AF73" s="12"/>
      <c r="AG73" s="12"/>
      <c r="AH73" s="12"/>
      <c r="AI73" s="12"/>
      <c r="AJ73" s="12"/>
      <c r="AK73" s="12"/>
      <c r="AL73" s="12"/>
      <c r="AM73" s="12"/>
      <c r="AN73" s="12"/>
      <c r="AO73" s="12">
        <v>33.654232025146484</v>
      </c>
      <c r="AP73" s="12">
        <v>2693.6923828125</v>
      </c>
      <c r="AQ73" s="12">
        <v>10283.154296875</v>
      </c>
      <c r="AR73" s="12">
        <v>1.1215800046920776</v>
      </c>
      <c r="AS73" s="12"/>
      <c r="AT73" s="12">
        <v>41.914043426513672</v>
      </c>
      <c r="AU73" s="12"/>
      <c r="AV73" s="12"/>
      <c r="AW73" s="12"/>
      <c r="AX73" s="12"/>
      <c r="AY73" s="12"/>
      <c r="AZ73" s="12"/>
      <c r="BA73" s="12"/>
      <c r="BB73" s="12"/>
      <c r="BC73" s="12"/>
      <c r="BD73" s="12"/>
      <c r="BE73" s="12"/>
      <c r="BF73" s="12"/>
    </row>
    <row r="74" spans="1:58" ht="13.5" x14ac:dyDescent="0.25">
      <c r="A74" s="8" t="s">
        <v>96</v>
      </c>
      <c r="B74" s="12">
        <f t="shared" si="35"/>
        <v>0</v>
      </c>
      <c r="C74" s="12">
        <f t="shared" si="36"/>
        <v>0</v>
      </c>
      <c r="D74" s="12"/>
      <c r="E74" s="12">
        <f>'Commodity flow native units'!E74/1000*27.7</f>
        <v>0</v>
      </c>
      <c r="F74" s="12"/>
      <c r="G74" s="12"/>
      <c r="H74" s="12"/>
      <c r="I74" s="12"/>
      <c r="J74" s="12"/>
      <c r="K74" s="12"/>
      <c r="L74" s="12"/>
      <c r="M74" s="12"/>
      <c r="N74" s="12"/>
      <c r="O74" s="12"/>
      <c r="P74" s="12"/>
      <c r="Q74" s="12"/>
      <c r="R74" s="12">
        <f t="shared" si="39"/>
        <v>0</v>
      </c>
      <c r="S74" s="12"/>
      <c r="T74" s="12"/>
      <c r="U74" s="12"/>
      <c r="V74" s="12"/>
      <c r="W74" s="12"/>
      <c r="X74" s="12">
        <f t="shared" si="34"/>
        <v>0</v>
      </c>
      <c r="Y74" s="12"/>
      <c r="Z74" s="12"/>
      <c r="AA74" s="12"/>
      <c r="AB74" s="12"/>
      <c r="AC74" s="12"/>
      <c r="AD74" s="12"/>
      <c r="AE74" s="12"/>
      <c r="AF74" s="12"/>
      <c r="AG74" s="12"/>
      <c r="AH74" s="12"/>
      <c r="AI74" s="12"/>
      <c r="AJ74" s="12"/>
      <c r="AK74" s="12"/>
      <c r="AL74" s="12"/>
      <c r="AM74" s="12"/>
      <c r="AN74" s="12"/>
      <c r="AO74" s="12">
        <v>0.25486800074577332</v>
      </c>
      <c r="AP74" s="12">
        <v>26355.75390625</v>
      </c>
      <c r="AQ74" s="12"/>
      <c r="AR74" s="12">
        <v>56.361202239990234</v>
      </c>
      <c r="AS74" s="12"/>
      <c r="AT74" s="12">
        <v>7.528721809387207</v>
      </c>
      <c r="AU74" s="12"/>
      <c r="AV74" s="12"/>
      <c r="AW74" s="12"/>
      <c r="AX74" s="12"/>
      <c r="AY74" s="12"/>
      <c r="AZ74" s="12"/>
      <c r="BA74" s="12"/>
      <c r="BB74" s="12"/>
      <c r="BC74" s="12"/>
      <c r="BD74" s="12"/>
      <c r="BE74" s="12"/>
      <c r="BF74" s="12"/>
    </row>
    <row r="75" spans="1:58" ht="13.5" x14ac:dyDescent="0.25">
      <c r="A75" s="8" t="s">
        <v>97</v>
      </c>
      <c r="B75" s="12">
        <f t="shared" si="35"/>
        <v>0</v>
      </c>
      <c r="C75" s="12">
        <f t="shared" si="36"/>
        <v>0</v>
      </c>
      <c r="D75" s="12"/>
      <c r="E75" s="12">
        <f>'Commodity flow native units'!E75/1000*27.7</f>
        <v>0</v>
      </c>
      <c r="F75" s="12"/>
      <c r="G75" s="12"/>
      <c r="H75" s="12"/>
      <c r="I75" s="12"/>
      <c r="J75" s="12"/>
      <c r="K75" s="12"/>
      <c r="L75" s="12"/>
      <c r="M75" s="12"/>
      <c r="N75" s="12"/>
      <c r="O75" s="12"/>
      <c r="P75" s="12"/>
      <c r="Q75" s="12"/>
      <c r="R75" s="12">
        <f t="shared" si="39"/>
        <v>0</v>
      </c>
      <c r="S75" s="12"/>
      <c r="T75" s="12"/>
      <c r="U75" s="12"/>
      <c r="V75" s="12"/>
      <c r="W75" s="12"/>
      <c r="X75" s="12">
        <f>SUM(Y75:AC75)</f>
        <v>0</v>
      </c>
      <c r="Y75" s="12"/>
      <c r="Z75" s="12"/>
      <c r="AA75" s="12"/>
      <c r="AB75" s="12"/>
      <c r="AC75" s="12"/>
      <c r="AD75" s="12"/>
      <c r="AE75" s="12"/>
      <c r="AF75" s="12"/>
      <c r="AG75" s="12"/>
      <c r="AH75" s="12"/>
      <c r="AI75" s="12"/>
      <c r="AJ75" s="12"/>
      <c r="AK75" s="12"/>
      <c r="AL75" s="12"/>
      <c r="AM75" s="12"/>
      <c r="AN75" s="12"/>
      <c r="AO75" s="12">
        <v>4557.49267578125</v>
      </c>
      <c r="AP75" s="12">
        <v>37709.00390625</v>
      </c>
      <c r="AQ75" s="12">
        <v>4131.83349609375</v>
      </c>
      <c r="AR75" s="12">
        <v>193.1392822265625</v>
      </c>
      <c r="AS75" s="12"/>
      <c r="AT75" s="12">
        <v>461.25234985351563</v>
      </c>
      <c r="AU75" s="12"/>
      <c r="AV75" s="12"/>
      <c r="AW75" s="12"/>
      <c r="AX75" s="12"/>
      <c r="AY75" s="12"/>
      <c r="AZ75" s="12"/>
      <c r="BA75" s="12"/>
      <c r="BB75" s="12"/>
      <c r="BC75" s="12"/>
      <c r="BD75" s="12"/>
      <c r="BE75" s="12"/>
      <c r="BF75" s="12"/>
    </row>
    <row r="76" spans="1:58" ht="13.5" x14ac:dyDescent="0.25">
      <c r="A76" s="8" t="s">
        <v>98</v>
      </c>
      <c r="B76" s="12">
        <f t="shared" si="35"/>
        <v>55531.6015625</v>
      </c>
      <c r="C76" s="12">
        <f t="shared" si="36"/>
        <v>0</v>
      </c>
      <c r="D76" s="12"/>
      <c r="E76" s="12">
        <f>'Commodity flow native units'!E76/1000*27.7</f>
        <v>0</v>
      </c>
      <c r="F76" s="12">
        <v>55531.6015625</v>
      </c>
      <c r="G76" s="12"/>
      <c r="H76" s="12"/>
      <c r="I76" s="12"/>
      <c r="J76" s="12"/>
      <c r="K76" s="12"/>
      <c r="L76" s="12"/>
      <c r="M76" s="12"/>
      <c r="N76" s="12"/>
      <c r="O76" s="12"/>
      <c r="P76" s="12"/>
      <c r="Q76" s="12"/>
      <c r="R76" s="12">
        <f t="shared" si="39"/>
        <v>0</v>
      </c>
      <c r="S76" s="12"/>
      <c r="T76" s="12"/>
      <c r="U76" s="12"/>
      <c r="V76" s="12"/>
      <c r="W76" s="12"/>
      <c r="X76" s="12">
        <f>SUM(Y76:AC76)</f>
        <v>0</v>
      </c>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row>
    <row r="77" spans="1:58" s="2" customFormat="1" ht="13.5" x14ac:dyDescent="0.25">
      <c r="A77" s="13" t="s">
        <v>99</v>
      </c>
      <c r="B77" s="14">
        <f>D77+F77+G77</f>
        <v>240364.60009765625</v>
      </c>
      <c r="C77" s="14">
        <f t="shared" si="36"/>
        <v>0</v>
      </c>
      <c r="D77" s="14">
        <f>SUM(D78:D81)</f>
        <v>0</v>
      </c>
      <c r="E77" s="12">
        <f>'Commodity flow native units'!E77/1000*27.7</f>
        <v>0</v>
      </c>
      <c r="F77" s="14">
        <f>SUM(F78:F81)</f>
        <v>240364.60009765625</v>
      </c>
      <c r="G77" s="14">
        <v>0</v>
      </c>
      <c r="H77" s="14">
        <v>0</v>
      </c>
      <c r="I77" s="14">
        <v>0</v>
      </c>
      <c r="J77" s="14">
        <v>0</v>
      </c>
      <c r="K77" s="14">
        <v>0</v>
      </c>
      <c r="L77" s="14">
        <v>0</v>
      </c>
      <c r="M77" s="14">
        <v>0</v>
      </c>
      <c r="N77" s="14">
        <v>0</v>
      </c>
      <c r="O77" s="14">
        <v>0</v>
      </c>
      <c r="P77" s="14">
        <v>0</v>
      </c>
      <c r="Q77" s="14">
        <f t="shared" ref="Q77:W77" si="40">SUM(Q78:Q81)</f>
        <v>0</v>
      </c>
      <c r="R77" s="14">
        <f>SUM(R78:R81)</f>
        <v>285</v>
      </c>
      <c r="S77" s="14">
        <f t="shared" si="40"/>
        <v>285</v>
      </c>
      <c r="T77" s="14">
        <f>SUM(T78:T81)</f>
        <v>0</v>
      </c>
      <c r="U77" s="14">
        <f t="shared" si="40"/>
        <v>0</v>
      </c>
      <c r="V77" s="14">
        <f t="shared" si="40"/>
        <v>0</v>
      </c>
      <c r="W77" s="14">
        <f t="shared" si="40"/>
        <v>809.29998779296875</v>
      </c>
      <c r="X77" s="14">
        <v>0</v>
      </c>
      <c r="Y77" s="14">
        <v>0</v>
      </c>
      <c r="Z77" s="14">
        <v>0</v>
      </c>
      <c r="AA77" s="14">
        <v>0</v>
      </c>
      <c r="AB77" s="14">
        <v>0</v>
      </c>
      <c r="AC77" s="14">
        <v>0</v>
      </c>
      <c r="AD77" s="14">
        <v>0</v>
      </c>
      <c r="AE77" s="14">
        <v>0</v>
      </c>
      <c r="AF77" s="14">
        <v>0</v>
      </c>
      <c r="AG77" s="14">
        <v>0</v>
      </c>
      <c r="AH77" s="14">
        <v>0</v>
      </c>
      <c r="AI77" s="14">
        <v>0</v>
      </c>
      <c r="AJ77" s="14">
        <v>0</v>
      </c>
      <c r="AK77" s="14">
        <v>0</v>
      </c>
      <c r="AL77" s="12">
        <v>161</v>
      </c>
      <c r="AM77" s="14">
        <v>0</v>
      </c>
      <c r="AN77" s="14">
        <v>0</v>
      </c>
      <c r="AO77" s="14">
        <v>0</v>
      </c>
      <c r="AP77" s="14">
        <v>0</v>
      </c>
      <c r="AQ77" s="14">
        <v>0</v>
      </c>
      <c r="AR77" s="14">
        <v>0</v>
      </c>
      <c r="AS77" s="14">
        <v>0</v>
      </c>
      <c r="AT77" s="14">
        <v>0</v>
      </c>
      <c r="AU77" s="14">
        <v>0</v>
      </c>
      <c r="AV77" s="14">
        <f t="shared" ref="AV77:BD77" si="41">SUM(AV78:AV81)</f>
        <v>13527</v>
      </c>
      <c r="AW77" s="14">
        <f t="shared" si="41"/>
        <v>14745.239212036133</v>
      </c>
      <c r="AX77" s="14">
        <f t="shared" si="41"/>
        <v>0</v>
      </c>
      <c r="AY77" s="14">
        <f>SUM(AY78:AY81)</f>
        <v>0</v>
      </c>
      <c r="AZ77" s="14">
        <f t="shared" si="41"/>
        <v>0</v>
      </c>
      <c r="BA77" s="14">
        <f t="shared" si="41"/>
        <v>25.19999885559082</v>
      </c>
      <c r="BB77" s="14">
        <f t="shared" si="41"/>
        <v>0</v>
      </c>
      <c r="BC77" s="14">
        <f t="shared" si="41"/>
        <v>0</v>
      </c>
      <c r="BD77" s="14">
        <f t="shared" si="41"/>
        <v>0</v>
      </c>
      <c r="BE77" s="14">
        <f>SUM(BE78:BE81)</f>
        <v>259348.70008544921</v>
      </c>
      <c r="BF77" s="14">
        <f>SUM(BF78:BF81)</f>
        <v>0</v>
      </c>
    </row>
    <row r="78" spans="1:58" ht="13.5" x14ac:dyDescent="0.25">
      <c r="A78" s="22" t="s">
        <v>134</v>
      </c>
      <c r="B78" s="12">
        <f>D78+F78+G78</f>
        <v>235736</v>
      </c>
      <c r="C78" s="12">
        <f t="shared" si="36"/>
        <v>0</v>
      </c>
      <c r="D78" s="12"/>
      <c r="E78" s="12">
        <f>'Commodity flow native units'!E78/1000*27.7</f>
        <v>0</v>
      </c>
      <c r="F78" s="12">
        <v>235736</v>
      </c>
      <c r="G78" s="12"/>
      <c r="H78" s="12"/>
      <c r="I78" s="12"/>
      <c r="J78" s="12"/>
      <c r="K78" s="12"/>
      <c r="L78" s="12"/>
      <c r="M78" s="12"/>
      <c r="N78" s="12"/>
      <c r="O78" s="12"/>
      <c r="P78" s="12"/>
      <c r="Q78" s="12"/>
      <c r="R78" s="12">
        <f t="shared" ref="R78:R85" si="42">SUM(S78:V78)</f>
        <v>0</v>
      </c>
      <c r="S78" s="12"/>
      <c r="T78" s="12"/>
      <c r="U78" s="12"/>
      <c r="V78" s="12"/>
      <c r="W78" s="12"/>
      <c r="X78" s="12">
        <f t="shared" ref="X78:X86" si="43">SUM(Y78:AC78)</f>
        <v>0</v>
      </c>
      <c r="Y78" s="12"/>
      <c r="Z78" s="12"/>
      <c r="AA78" s="12"/>
      <c r="AB78" s="12"/>
      <c r="AC78" s="12"/>
      <c r="AD78" s="12"/>
      <c r="AE78" s="12"/>
      <c r="AF78" s="12"/>
      <c r="AG78" s="12"/>
      <c r="AH78" s="12"/>
      <c r="AI78" s="12"/>
      <c r="AJ78" s="12"/>
      <c r="AK78" s="12"/>
      <c r="AL78" s="12">
        <v>161</v>
      </c>
      <c r="AM78" s="12"/>
      <c r="AN78" s="12"/>
      <c r="AO78" s="12"/>
      <c r="AP78" s="12"/>
      <c r="AQ78" s="12"/>
      <c r="AR78" s="12"/>
      <c r="AS78" s="12"/>
      <c r="AT78" s="12"/>
      <c r="AU78" s="12"/>
      <c r="AV78" s="12">
        <v>13527</v>
      </c>
      <c r="AW78" s="12">
        <v>14641.19921875</v>
      </c>
      <c r="AX78" s="12"/>
      <c r="AY78" s="12"/>
      <c r="AZ78" s="12"/>
      <c r="BA78" s="12">
        <v>25.19999885559082</v>
      </c>
      <c r="BB78" s="12"/>
      <c r="BC78" s="12"/>
      <c r="BD78" s="12"/>
      <c r="BE78" s="12">
        <v>253469</v>
      </c>
      <c r="BF78" s="12"/>
    </row>
    <row r="79" spans="1:58" ht="13.5" x14ac:dyDescent="0.25">
      <c r="A79" s="22" t="s">
        <v>135</v>
      </c>
      <c r="B79" s="12">
        <f>D79+F79+G79</f>
        <v>4628.60009765625</v>
      </c>
      <c r="C79" s="12">
        <f t="shared" si="36"/>
        <v>0</v>
      </c>
      <c r="D79" s="12"/>
      <c r="E79" s="12">
        <f>'Commodity flow native units'!E79/1000*27.7</f>
        <v>0</v>
      </c>
      <c r="F79" s="12">
        <v>4628.60009765625</v>
      </c>
      <c r="G79" s="12"/>
      <c r="H79" s="12"/>
      <c r="I79" s="12"/>
      <c r="J79" s="12"/>
      <c r="K79" s="12"/>
      <c r="L79" s="12"/>
      <c r="M79" s="12"/>
      <c r="N79" s="12"/>
      <c r="O79" s="12"/>
      <c r="P79" s="12"/>
      <c r="Q79" s="12"/>
      <c r="R79" s="12">
        <v>285</v>
      </c>
      <c r="S79" s="12">
        <v>285</v>
      </c>
      <c r="T79" s="12"/>
      <c r="U79" s="12"/>
      <c r="V79" s="12"/>
      <c r="W79" s="12">
        <v>809.29998779296875</v>
      </c>
      <c r="X79" s="12">
        <f t="shared" si="43"/>
        <v>0</v>
      </c>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v>104.03999328613281</v>
      </c>
      <c r="AX79" s="12"/>
      <c r="AY79" s="12"/>
      <c r="AZ79" s="12"/>
      <c r="BA79" s="12"/>
      <c r="BB79" s="12"/>
      <c r="BC79" s="12"/>
      <c r="BD79" s="12"/>
      <c r="BE79" s="12">
        <v>5879.7000854492189</v>
      </c>
      <c r="BF79" s="12"/>
    </row>
    <row r="80" spans="1:58" ht="13.5" x14ac:dyDescent="0.25">
      <c r="A80" s="8" t="s">
        <v>100</v>
      </c>
      <c r="B80" s="12">
        <f t="shared" si="35"/>
        <v>0</v>
      </c>
      <c r="C80" s="12">
        <f t="shared" si="36"/>
        <v>0</v>
      </c>
      <c r="D80" s="12"/>
      <c r="E80" s="12">
        <f>'Commodity flow native units'!E80/1000*27.7</f>
        <v>0</v>
      </c>
      <c r="F80" s="12"/>
      <c r="G80" s="12"/>
      <c r="H80" s="12"/>
      <c r="I80" s="12"/>
      <c r="J80" s="12"/>
      <c r="K80" s="12"/>
      <c r="L80" s="12"/>
      <c r="M80" s="12"/>
      <c r="N80" s="12"/>
      <c r="O80" s="12"/>
      <c r="P80" s="12"/>
      <c r="Q80" s="12"/>
      <c r="R80" s="12">
        <f t="shared" si="42"/>
        <v>0</v>
      </c>
      <c r="S80" s="12"/>
      <c r="T80" s="12"/>
      <c r="U80" s="12"/>
      <c r="V80" s="12"/>
      <c r="W80" s="12"/>
      <c r="X80" s="12">
        <f t="shared" si="43"/>
        <v>0</v>
      </c>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row>
    <row r="81" spans="1:58" ht="13.5" x14ac:dyDescent="0.25">
      <c r="A81" s="8" t="s">
        <v>101</v>
      </c>
      <c r="B81" s="12">
        <f t="shared" si="35"/>
        <v>0</v>
      </c>
      <c r="C81" s="12">
        <f t="shared" si="36"/>
        <v>0</v>
      </c>
      <c r="D81" s="12"/>
      <c r="E81" s="12">
        <f>'Commodity flow native units'!E81/1000*27.7</f>
        <v>0</v>
      </c>
      <c r="F81" s="12"/>
      <c r="G81" s="12"/>
      <c r="H81" s="12"/>
      <c r="I81" s="12"/>
      <c r="J81" s="12"/>
      <c r="K81" s="12"/>
      <c r="L81" s="12"/>
      <c r="M81" s="12"/>
      <c r="N81" s="12"/>
      <c r="O81" s="12"/>
      <c r="P81" s="12"/>
      <c r="Q81" s="12"/>
      <c r="R81" s="12">
        <f t="shared" si="42"/>
        <v>0</v>
      </c>
      <c r="S81" s="12"/>
      <c r="T81" s="12"/>
      <c r="U81" s="12"/>
      <c r="V81" s="12"/>
      <c r="W81" s="12"/>
      <c r="X81" s="12">
        <f t="shared" si="43"/>
        <v>0</v>
      </c>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row>
    <row r="82" spans="1:58" ht="13.5" x14ac:dyDescent="0.25">
      <c r="A82" s="8" t="s">
        <v>102</v>
      </c>
      <c r="B82" s="12">
        <f t="shared" si="35"/>
        <v>0</v>
      </c>
      <c r="C82" s="12">
        <f t="shared" si="36"/>
        <v>0</v>
      </c>
      <c r="D82" s="12"/>
      <c r="E82" s="12">
        <f>'Commodity flow native units'!E82/1000*27.7</f>
        <v>0</v>
      </c>
      <c r="F82" s="12"/>
      <c r="G82" s="12"/>
      <c r="H82" s="12"/>
      <c r="I82" s="12"/>
      <c r="J82" s="12"/>
      <c r="K82" s="12"/>
      <c r="L82" s="12"/>
      <c r="M82" s="12"/>
      <c r="N82" s="12"/>
      <c r="O82" s="12"/>
      <c r="P82" s="12"/>
      <c r="Q82" s="12"/>
      <c r="R82" s="12">
        <f t="shared" si="42"/>
        <v>0</v>
      </c>
      <c r="S82" s="12"/>
      <c r="T82" s="12"/>
      <c r="U82" s="12"/>
      <c r="V82" s="12"/>
      <c r="W82" s="12"/>
      <c r="X82" s="12">
        <f t="shared" si="43"/>
        <v>0</v>
      </c>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row>
    <row r="83" spans="1:58" ht="13.5" x14ac:dyDescent="0.25">
      <c r="A83" s="8" t="s">
        <v>103</v>
      </c>
      <c r="B83" s="12">
        <f t="shared" si="35"/>
        <v>0</v>
      </c>
      <c r="C83" s="12">
        <f t="shared" si="36"/>
        <v>0</v>
      </c>
      <c r="D83" s="12"/>
      <c r="E83" s="12">
        <f>'Commodity flow native units'!E83/1000*27.7</f>
        <v>0</v>
      </c>
      <c r="F83" s="12"/>
      <c r="G83" s="12"/>
      <c r="H83" s="12"/>
      <c r="I83" s="12"/>
      <c r="J83" s="12"/>
      <c r="K83" s="12"/>
      <c r="L83" s="12"/>
      <c r="M83" s="12"/>
      <c r="N83" s="12"/>
      <c r="O83" s="12"/>
      <c r="P83" s="12"/>
      <c r="Q83" s="12"/>
      <c r="R83" s="12">
        <f t="shared" si="42"/>
        <v>0</v>
      </c>
      <c r="S83" s="12"/>
      <c r="T83" s="12"/>
      <c r="U83" s="12"/>
      <c r="V83" s="12"/>
      <c r="W83" s="12"/>
      <c r="X83" s="12">
        <f t="shared" si="43"/>
        <v>0</v>
      </c>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row>
    <row r="84" spans="1:58" ht="13.5" x14ac:dyDescent="0.25">
      <c r="A84" s="8" t="s">
        <v>104</v>
      </c>
      <c r="B84" s="12">
        <f t="shared" si="35"/>
        <v>0</v>
      </c>
      <c r="C84" s="12">
        <f t="shared" si="36"/>
        <v>0</v>
      </c>
      <c r="D84" s="12"/>
      <c r="E84" s="12">
        <f>'Commodity flow native units'!E84/1000*27.7</f>
        <v>0</v>
      </c>
      <c r="F84" s="12"/>
      <c r="G84" s="12"/>
      <c r="H84" s="12"/>
      <c r="I84" s="12"/>
      <c r="J84" s="12"/>
      <c r="K84" s="12"/>
      <c r="L84" s="12"/>
      <c r="M84" s="12"/>
      <c r="N84" s="12"/>
      <c r="O84" s="12"/>
      <c r="P84" s="12"/>
      <c r="Q84" s="12"/>
      <c r="R84" s="12">
        <f t="shared" si="42"/>
        <v>0</v>
      </c>
      <c r="S84" s="12"/>
      <c r="T84" s="12"/>
      <c r="U84" s="12"/>
      <c r="V84" s="12"/>
      <c r="W84" s="12"/>
      <c r="X84" s="12">
        <f t="shared" si="43"/>
        <v>0</v>
      </c>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row>
    <row r="85" spans="1:58" ht="13.5" x14ac:dyDescent="0.25">
      <c r="A85" s="8" t="s">
        <v>105</v>
      </c>
      <c r="B85" s="12">
        <f t="shared" si="35"/>
        <v>0</v>
      </c>
      <c r="C85" s="12">
        <f t="shared" si="36"/>
        <v>0</v>
      </c>
      <c r="D85" s="12"/>
      <c r="E85" s="12">
        <f>'Commodity flow native units'!E85/1000*27.7</f>
        <v>0</v>
      </c>
      <c r="F85" s="12"/>
      <c r="G85" s="12"/>
      <c r="H85" s="12"/>
      <c r="I85" s="12"/>
      <c r="J85" s="12"/>
      <c r="K85" s="12"/>
      <c r="L85" s="12"/>
      <c r="M85" s="12"/>
      <c r="N85" s="12"/>
      <c r="O85" s="12"/>
      <c r="P85" s="12"/>
      <c r="Q85" s="12"/>
      <c r="R85" s="12">
        <f t="shared" si="42"/>
        <v>0</v>
      </c>
      <c r="S85" s="12"/>
      <c r="T85" s="12"/>
      <c r="U85" s="12"/>
      <c r="V85" s="12"/>
      <c r="W85" s="12"/>
      <c r="X85" s="12">
        <f t="shared" si="43"/>
        <v>0</v>
      </c>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row>
    <row r="86" spans="1:58" s="2" customFormat="1" ht="13.5" x14ac:dyDescent="0.25">
      <c r="A86" s="13" t="s">
        <v>106</v>
      </c>
      <c r="B86" s="14">
        <f t="shared" si="35"/>
        <v>0</v>
      </c>
      <c r="C86" s="14">
        <f t="shared" si="36"/>
        <v>0</v>
      </c>
      <c r="D86" s="14">
        <f t="shared" ref="D86:V86" si="44">SUM(D82:D85)</f>
        <v>0</v>
      </c>
      <c r="E86" s="12">
        <f>'Commodity flow native units'!E86/1000*27.7</f>
        <v>0</v>
      </c>
      <c r="F86" s="14">
        <f t="shared" si="44"/>
        <v>0</v>
      </c>
      <c r="G86" s="14">
        <f t="shared" si="44"/>
        <v>0</v>
      </c>
      <c r="H86" s="14">
        <f t="shared" si="44"/>
        <v>0</v>
      </c>
      <c r="I86" s="14">
        <f t="shared" si="44"/>
        <v>0</v>
      </c>
      <c r="J86" s="14">
        <f t="shared" si="44"/>
        <v>0</v>
      </c>
      <c r="K86" s="14">
        <f t="shared" si="44"/>
        <v>0</v>
      </c>
      <c r="L86" s="14">
        <f t="shared" si="44"/>
        <v>0</v>
      </c>
      <c r="M86" s="14">
        <f t="shared" si="44"/>
        <v>0</v>
      </c>
      <c r="N86" s="14">
        <f t="shared" si="44"/>
        <v>0</v>
      </c>
      <c r="O86" s="14">
        <f t="shared" si="44"/>
        <v>0</v>
      </c>
      <c r="P86" s="14">
        <f t="shared" si="44"/>
        <v>0</v>
      </c>
      <c r="Q86" s="14">
        <f t="shared" si="44"/>
        <v>0</v>
      </c>
      <c r="R86" s="14">
        <f t="shared" ref="R86" si="45">SUM(S86:V86)</f>
        <v>0</v>
      </c>
      <c r="S86" s="14">
        <f t="shared" si="44"/>
        <v>0</v>
      </c>
      <c r="T86" s="14">
        <f t="shared" si="44"/>
        <v>0</v>
      </c>
      <c r="U86" s="14">
        <f t="shared" si="44"/>
        <v>0</v>
      </c>
      <c r="V86" s="14">
        <f t="shared" si="44"/>
        <v>0</v>
      </c>
      <c r="W86" s="14">
        <f t="shared" ref="W86:AU86" si="46">SUM(W82:W85)</f>
        <v>0</v>
      </c>
      <c r="X86" s="14">
        <f t="shared" si="43"/>
        <v>0</v>
      </c>
      <c r="Y86" s="14">
        <f t="shared" si="46"/>
        <v>0</v>
      </c>
      <c r="Z86" s="14">
        <f t="shared" si="46"/>
        <v>0</v>
      </c>
      <c r="AA86" s="14">
        <f t="shared" si="46"/>
        <v>0</v>
      </c>
      <c r="AB86" s="14">
        <f t="shared" si="46"/>
        <v>0</v>
      </c>
      <c r="AC86" s="14">
        <f t="shared" si="46"/>
        <v>0</v>
      </c>
      <c r="AD86" s="14">
        <f t="shared" si="46"/>
        <v>0</v>
      </c>
      <c r="AE86" s="14">
        <f t="shared" si="46"/>
        <v>0</v>
      </c>
      <c r="AF86" s="14">
        <f t="shared" si="46"/>
        <v>0</v>
      </c>
      <c r="AG86" s="14">
        <f t="shared" si="46"/>
        <v>0</v>
      </c>
      <c r="AH86" s="14">
        <f t="shared" si="46"/>
        <v>0</v>
      </c>
      <c r="AI86" s="14">
        <f t="shared" si="46"/>
        <v>0</v>
      </c>
      <c r="AJ86" s="14">
        <f t="shared" si="46"/>
        <v>0</v>
      </c>
      <c r="AK86" s="14">
        <f t="shared" si="46"/>
        <v>0</v>
      </c>
      <c r="AL86" s="14">
        <f t="shared" si="46"/>
        <v>0</v>
      </c>
      <c r="AM86" s="14">
        <f t="shared" si="46"/>
        <v>0</v>
      </c>
      <c r="AN86" s="14">
        <f t="shared" si="46"/>
        <v>0</v>
      </c>
      <c r="AO86" s="14">
        <f t="shared" si="46"/>
        <v>0</v>
      </c>
      <c r="AP86" s="14">
        <f t="shared" si="46"/>
        <v>0</v>
      </c>
      <c r="AQ86" s="14">
        <f t="shared" si="46"/>
        <v>0</v>
      </c>
      <c r="AR86" s="14">
        <f t="shared" si="46"/>
        <v>0</v>
      </c>
      <c r="AS86" s="14">
        <f t="shared" si="46"/>
        <v>0</v>
      </c>
      <c r="AT86" s="14">
        <f t="shared" si="46"/>
        <v>0</v>
      </c>
      <c r="AU86" s="14">
        <f t="shared" si="46"/>
        <v>0</v>
      </c>
      <c r="AV86" s="14">
        <f>SUM(AV82:AV85)</f>
        <v>0</v>
      </c>
      <c r="AW86" s="14">
        <f>SUM(AW82:AW85)</f>
        <v>0</v>
      </c>
      <c r="AX86" s="14">
        <f t="shared" ref="AX86:BF86" si="47">SUM(AX82:AX85)</f>
        <v>0</v>
      </c>
      <c r="AY86" s="14">
        <f t="shared" si="47"/>
        <v>0</v>
      </c>
      <c r="AZ86" s="14">
        <f t="shared" si="47"/>
        <v>0</v>
      </c>
      <c r="BA86" s="14">
        <f t="shared" si="47"/>
        <v>0</v>
      </c>
      <c r="BB86" s="14">
        <f t="shared" si="47"/>
        <v>0</v>
      </c>
      <c r="BC86" s="14">
        <f t="shared" si="47"/>
        <v>0</v>
      </c>
      <c r="BD86" s="14">
        <f t="shared" si="47"/>
        <v>0</v>
      </c>
      <c r="BE86" s="14">
        <f>SUM(BE82:BE85)</f>
        <v>0</v>
      </c>
      <c r="BF86" s="14">
        <f t="shared" si="47"/>
        <v>0</v>
      </c>
    </row>
    <row r="87" spans="1:58" ht="13.5" x14ac:dyDescent="0.25">
      <c r="A87" s="8" t="s">
        <v>107</v>
      </c>
      <c r="B87" s="12">
        <f t="shared" si="35"/>
        <v>0</v>
      </c>
      <c r="C87" s="12">
        <f t="shared" si="36"/>
        <v>0</v>
      </c>
      <c r="D87" s="12"/>
      <c r="E87" s="12">
        <f>'Commodity flow native units'!E87/1000*27.7</f>
        <v>0</v>
      </c>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v>10630.7998046875</v>
      </c>
      <c r="AX87" s="12"/>
      <c r="AY87" s="12"/>
      <c r="AZ87" s="12"/>
      <c r="BA87" s="12"/>
      <c r="BB87" s="12"/>
      <c r="BC87" s="12"/>
      <c r="BD87" s="12"/>
      <c r="BE87" s="12">
        <v>10630.7998046875</v>
      </c>
      <c r="BF87" s="12"/>
    </row>
    <row r="88" spans="1:58" ht="13.5" x14ac:dyDescent="0.25">
      <c r="A88" s="8" t="s">
        <v>108</v>
      </c>
      <c r="B88" s="12">
        <f t="shared" si="35"/>
        <v>0</v>
      </c>
      <c r="C88" s="12">
        <f t="shared" si="36"/>
        <v>0</v>
      </c>
      <c r="D88" s="12"/>
      <c r="E88" s="12">
        <f>'Commodity flow native units'!E88/1000*27.7</f>
        <v>0</v>
      </c>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row>
    <row r="89" spans="1:58" ht="13.5" x14ac:dyDescent="0.25">
      <c r="A89" s="8" t="s">
        <v>109</v>
      </c>
      <c r="B89" s="12">
        <f t="shared" si="35"/>
        <v>0</v>
      </c>
      <c r="C89" s="12">
        <f t="shared" si="36"/>
        <v>0</v>
      </c>
      <c r="D89" s="12"/>
      <c r="E89" s="12">
        <f>'Commodity flow native units'!E89/1000*27.7</f>
        <v>0</v>
      </c>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row>
    <row r="90" spans="1:58" ht="13.5" x14ac:dyDescent="0.25">
      <c r="A90" s="8" t="s">
        <v>110</v>
      </c>
      <c r="B90" s="12">
        <f t="shared" si="35"/>
        <v>0</v>
      </c>
      <c r="C90" s="12">
        <f t="shared" si="36"/>
        <v>0</v>
      </c>
      <c r="D90" s="12"/>
      <c r="E90" s="12">
        <f>'Commodity flow native units'!E90/1000*27.7</f>
        <v>0</v>
      </c>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row>
    <row r="91" spans="1:58" ht="13.5" x14ac:dyDescent="0.25">
      <c r="A91" s="8" t="s">
        <v>111</v>
      </c>
      <c r="B91" s="12">
        <f t="shared" si="35"/>
        <v>0</v>
      </c>
      <c r="C91" s="12">
        <f t="shared" si="36"/>
        <v>0</v>
      </c>
      <c r="D91" s="12"/>
      <c r="E91" s="12">
        <f>'Commodity flow native units'!E91/1000*27.7</f>
        <v>0</v>
      </c>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row>
    <row r="92" spans="1:58" ht="13.5" x14ac:dyDescent="0.25">
      <c r="A92" s="8" t="s">
        <v>112</v>
      </c>
      <c r="B92" s="12">
        <f t="shared" si="35"/>
        <v>0</v>
      </c>
      <c r="C92" s="12">
        <f t="shared" si="36"/>
        <v>0</v>
      </c>
      <c r="D92" s="12"/>
      <c r="E92" s="12">
        <f>'Commodity flow native units'!E92/1000*27.7</f>
        <v>0</v>
      </c>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row>
    <row r="95" spans="1:58" x14ac:dyDescent="0.2">
      <c r="B95" s="13"/>
      <c r="C95" s="15"/>
    </row>
    <row r="96" spans="1:58" x14ac:dyDescent="0.2">
      <c r="B96" s="15"/>
      <c r="C96" s="15"/>
    </row>
    <row r="97" spans="2:3" x14ac:dyDescent="0.2">
      <c r="B97" s="15"/>
      <c r="C97" s="15"/>
    </row>
    <row r="98" spans="2:3" x14ac:dyDescent="0.2">
      <c r="B98" s="15"/>
      <c r="C98" s="15"/>
    </row>
    <row r="99" spans="2:3" x14ac:dyDescent="0.2">
      <c r="B99" s="15"/>
      <c r="C99" s="15"/>
    </row>
    <row r="100" spans="2:3" x14ac:dyDescent="0.2">
      <c r="B100" s="15"/>
      <c r="C100" s="15"/>
    </row>
    <row r="101" spans="2:3" x14ac:dyDescent="0.2">
      <c r="B101" s="15"/>
    </row>
    <row r="102" spans="2:3" x14ac:dyDescent="0.2">
      <c r="B102" s="15"/>
      <c r="C102" s="1"/>
    </row>
    <row r="103" spans="2:3" x14ac:dyDescent="0.2">
      <c r="C103" s="1"/>
    </row>
    <row r="104" spans="2:3" x14ac:dyDescent="0.2">
      <c r="C104" s="1"/>
    </row>
    <row r="105" spans="2:3" x14ac:dyDescent="0.2">
      <c r="B105" s="8"/>
      <c r="C105" s="1"/>
    </row>
    <row r="106" spans="2:3" x14ac:dyDescent="0.2">
      <c r="B106" s="1"/>
      <c r="C106" s="1"/>
    </row>
    <row r="107" spans="2:3" x14ac:dyDescent="0.2">
      <c r="B107" s="1"/>
      <c r="C107" s="1"/>
    </row>
    <row r="108" spans="2:3" x14ac:dyDescent="0.2">
      <c r="B108" s="1"/>
      <c r="C108" s="1"/>
    </row>
    <row r="109" spans="2:3" x14ac:dyDescent="0.2">
      <c r="B109" s="1"/>
      <c r="C109" s="1"/>
    </row>
    <row r="110" spans="2:3" x14ac:dyDescent="0.2">
      <c r="B110" s="1"/>
      <c r="C110" s="1"/>
    </row>
    <row r="111" spans="2:3" x14ac:dyDescent="0.2">
      <c r="B111" s="1"/>
      <c r="C111" s="1"/>
    </row>
    <row r="112" spans="2:3" x14ac:dyDescent="0.2">
      <c r="B112" s="1"/>
      <c r="C112" s="1"/>
    </row>
    <row r="113" spans="2:3" x14ac:dyDescent="0.2">
      <c r="B113" s="1"/>
      <c r="C113" s="1"/>
    </row>
    <row r="114" spans="2:3" x14ac:dyDescent="0.2">
      <c r="B114" s="1"/>
      <c r="C114" s="1"/>
    </row>
    <row r="115" spans="2:3" x14ac:dyDescent="0.2">
      <c r="B115" s="1"/>
      <c r="C115" s="1"/>
    </row>
    <row r="116" spans="2:3" x14ac:dyDescent="0.2">
      <c r="B116" s="1"/>
      <c r="C116" s="1"/>
    </row>
    <row r="117" spans="2:3" x14ac:dyDescent="0.2">
      <c r="B117" s="1"/>
      <c r="C117" s="1"/>
    </row>
    <row r="118" spans="2:3" x14ac:dyDescent="0.2">
      <c r="B118" s="1"/>
      <c r="C118" s="1"/>
    </row>
    <row r="119" spans="2:3" x14ac:dyDescent="0.2">
      <c r="B119" s="1"/>
      <c r="C119" s="1"/>
    </row>
    <row r="120" spans="2:3" x14ac:dyDescent="0.2">
      <c r="B120" s="1"/>
      <c r="C120" s="1"/>
    </row>
    <row r="121" spans="2:3" x14ac:dyDescent="0.2">
      <c r="B121" s="1"/>
      <c r="C121" s="1"/>
    </row>
    <row r="122" spans="2:3" x14ac:dyDescent="0.2">
      <c r="B122" s="1"/>
      <c r="C122" s="1"/>
    </row>
    <row r="123" spans="2:3" x14ac:dyDescent="0.2">
      <c r="B123" s="1"/>
      <c r="C123" s="1"/>
    </row>
    <row r="124" spans="2:3" x14ac:dyDescent="0.2">
      <c r="B124" s="1"/>
    </row>
    <row r="125" spans="2:3" x14ac:dyDescent="0.2">
      <c r="B125" s="1"/>
    </row>
  </sheetData>
  <mergeCells count="2">
    <mergeCell ref="BH3:BI3"/>
    <mergeCell ref="BJ3:BK3"/>
  </mergeCells>
  <pageMargins left="0.7" right="0.7" top="0.75" bottom="0.75" header="0.3" footer="0.3"/>
  <ignoredErrors>
    <ignoredError sqref="BE31 X4 R6:R7 X38:X43 X46:X58 R53:R57 R68:R69 R71:R76 R59:R66" formulaRange="1"/>
    <ignoredError sqref="E10:E13 X11:X31 X60:X72 X86:X92 E31:E33 E44:E45" formula="1"/>
    <ignoredError sqref="X44:X45 X59 R67 R77" formula="1" formulaRange="1"/>
  </ignoredErrors>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T106"/>
  <sheetViews>
    <sheetView zoomScaleNormal="100" workbookViewId="0">
      <pane xSplit="1" ySplit="4" topLeftCell="I50" activePane="bottomRight" state="frozen"/>
      <selection pane="topRight" activeCell="B1" sqref="B1"/>
      <selection pane="bottomLeft" activeCell="A5" sqref="A5"/>
      <selection pane="bottomRight" activeCell="T72" sqref="T72"/>
    </sheetView>
  </sheetViews>
  <sheetFormatPr defaultColWidth="9.140625" defaultRowHeight="12.75" x14ac:dyDescent="0.2"/>
  <cols>
    <col min="1" max="1" width="48.140625" customWidth="1"/>
    <col min="2" max="2" width="17.85546875" customWidth="1"/>
    <col min="3" max="3" width="16.85546875" customWidth="1"/>
    <col min="4" max="5" width="17.140625" customWidth="1"/>
    <col min="6" max="6" width="17.42578125" customWidth="1"/>
    <col min="7" max="7" width="16" customWidth="1"/>
    <col min="8" max="10" width="14.7109375" customWidth="1"/>
    <col min="11" max="11" width="13.7109375" customWidth="1"/>
    <col min="12" max="22" width="14.7109375" customWidth="1"/>
    <col min="23" max="23" width="17.28515625" customWidth="1"/>
    <col min="24" max="24" width="16.5703125" customWidth="1"/>
    <col min="25" max="29" width="14.7109375" customWidth="1"/>
    <col min="30" max="30" width="17.140625" customWidth="1"/>
    <col min="31" max="57" width="14.7109375" customWidth="1"/>
    <col min="58" max="58" width="14.7109375" style="87" customWidth="1"/>
  </cols>
  <sheetData>
    <row r="1" spans="1:98" ht="26.25" x14ac:dyDescent="0.4">
      <c r="A1" s="142" t="s">
        <v>357</v>
      </c>
      <c r="B1" s="142"/>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6"/>
    </row>
    <row r="2" spans="1:98" x14ac:dyDescent="0.2">
      <c r="A2" s="27" t="s">
        <v>165</v>
      </c>
      <c r="B2" s="28" t="s">
        <v>166</v>
      </c>
      <c r="C2" s="29" t="s">
        <v>167</v>
      </c>
      <c r="D2" s="29" t="s">
        <v>168</v>
      </c>
      <c r="E2" s="29" t="s">
        <v>360</v>
      </c>
      <c r="F2" s="29" t="s">
        <v>169</v>
      </c>
      <c r="G2" s="29" t="s">
        <v>170</v>
      </c>
      <c r="H2" s="28" t="s">
        <v>171</v>
      </c>
      <c r="I2" s="29" t="s">
        <v>172</v>
      </c>
      <c r="J2" s="30" t="s">
        <v>173</v>
      </c>
      <c r="K2" s="30" t="s">
        <v>174</v>
      </c>
      <c r="L2" s="31" t="s">
        <v>175</v>
      </c>
      <c r="M2" s="30" t="s">
        <v>10</v>
      </c>
      <c r="N2" s="32" t="s">
        <v>176</v>
      </c>
      <c r="O2" s="33" t="s">
        <v>174</v>
      </c>
      <c r="P2" s="33" t="s">
        <v>177</v>
      </c>
      <c r="Q2" s="33" t="s">
        <v>178</v>
      </c>
      <c r="R2" s="34" t="s">
        <v>179</v>
      </c>
      <c r="S2" s="34" t="s">
        <v>16</v>
      </c>
      <c r="T2" s="34" t="s">
        <v>180</v>
      </c>
      <c r="U2" s="34" t="s">
        <v>181</v>
      </c>
      <c r="V2" s="34" t="s">
        <v>19</v>
      </c>
      <c r="W2" s="32" t="s">
        <v>182</v>
      </c>
      <c r="X2" s="35" t="s">
        <v>183</v>
      </c>
      <c r="Y2" s="35" t="s">
        <v>184</v>
      </c>
      <c r="Z2" s="35" t="s">
        <v>185</v>
      </c>
      <c r="AA2" s="35" t="s">
        <v>186</v>
      </c>
      <c r="AB2" s="35" t="s">
        <v>187</v>
      </c>
      <c r="AC2" s="35" t="s">
        <v>188</v>
      </c>
      <c r="AD2" s="33" t="s">
        <v>186</v>
      </c>
      <c r="AE2" s="33" t="s">
        <v>189</v>
      </c>
      <c r="AF2" s="33" t="s">
        <v>29</v>
      </c>
      <c r="AG2" s="33" t="s">
        <v>190</v>
      </c>
      <c r="AH2" s="33" t="s">
        <v>191</v>
      </c>
      <c r="AI2" s="33" t="s">
        <v>192</v>
      </c>
      <c r="AJ2" s="33" t="s">
        <v>193</v>
      </c>
      <c r="AK2" s="33" t="s">
        <v>194</v>
      </c>
      <c r="AL2" s="33" t="s">
        <v>195</v>
      </c>
      <c r="AM2" s="33" t="s">
        <v>196</v>
      </c>
      <c r="AN2" s="33" t="s">
        <v>197</v>
      </c>
      <c r="AO2" s="33" t="s">
        <v>198</v>
      </c>
      <c r="AP2" s="33" t="s">
        <v>199</v>
      </c>
      <c r="AQ2" s="33" t="s">
        <v>200</v>
      </c>
      <c r="AR2" s="36" t="s">
        <v>201</v>
      </c>
      <c r="AS2" s="33" t="s">
        <v>202</v>
      </c>
      <c r="AT2" s="33" t="s">
        <v>203</v>
      </c>
      <c r="AU2" s="33" t="s">
        <v>44</v>
      </c>
      <c r="AV2" s="37" t="s">
        <v>204</v>
      </c>
      <c r="AW2" s="37" t="s">
        <v>205</v>
      </c>
      <c r="AX2" s="37" t="s">
        <v>206</v>
      </c>
      <c r="AY2" s="37" t="s">
        <v>207</v>
      </c>
      <c r="AZ2" s="37" t="s">
        <v>208</v>
      </c>
      <c r="BA2" s="37" t="s">
        <v>209</v>
      </c>
      <c r="BB2" s="33" t="s">
        <v>210</v>
      </c>
      <c r="BC2" s="33" t="s">
        <v>211</v>
      </c>
      <c r="BD2" s="33" t="s">
        <v>194</v>
      </c>
      <c r="BE2" s="38" t="s">
        <v>121</v>
      </c>
      <c r="BF2" s="39" t="s">
        <v>212</v>
      </c>
    </row>
    <row r="3" spans="1:98" x14ac:dyDescent="0.2">
      <c r="A3" s="27" t="s">
        <v>213</v>
      </c>
      <c r="B3" s="40" t="s">
        <v>154</v>
      </c>
      <c r="C3" s="40" t="s">
        <v>154</v>
      </c>
      <c r="D3" s="40" t="s">
        <v>154</v>
      </c>
      <c r="E3" s="40" t="s">
        <v>154</v>
      </c>
      <c r="F3" s="40" t="s">
        <v>154</v>
      </c>
      <c r="G3" s="40" t="s">
        <v>169</v>
      </c>
      <c r="H3" s="40"/>
      <c r="I3" s="40"/>
      <c r="J3" s="41" t="s">
        <v>214</v>
      </c>
      <c r="K3" s="41" t="s">
        <v>215</v>
      </c>
      <c r="L3" s="41"/>
      <c r="M3" s="41"/>
      <c r="N3" s="42" t="s">
        <v>155</v>
      </c>
      <c r="O3" s="43" t="s">
        <v>155</v>
      </c>
      <c r="P3" s="43" t="s">
        <v>216</v>
      </c>
      <c r="Q3" s="43" t="s">
        <v>216</v>
      </c>
      <c r="R3" s="44" t="s">
        <v>217</v>
      </c>
      <c r="S3" s="44"/>
      <c r="T3" s="44" t="s">
        <v>218</v>
      </c>
      <c r="U3" s="44" t="s">
        <v>218</v>
      </c>
      <c r="V3" s="44"/>
      <c r="W3" s="42" t="s">
        <v>155</v>
      </c>
      <c r="X3" s="45" t="s">
        <v>219</v>
      </c>
      <c r="Y3" s="46"/>
      <c r="Z3" s="46"/>
      <c r="AA3" s="46" t="s">
        <v>220</v>
      </c>
      <c r="AB3" s="46"/>
      <c r="AC3" s="46" t="s">
        <v>221</v>
      </c>
      <c r="AD3" s="43" t="s">
        <v>155</v>
      </c>
      <c r="AE3" s="43"/>
      <c r="AF3" s="43"/>
      <c r="AG3" s="43" t="s">
        <v>222</v>
      </c>
      <c r="AH3" s="43" t="s">
        <v>222</v>
      </c>
      <c r="AI3" s="43" t="s">
        <v>222</v>
      </c>
      <c r="AJ3" s="43" t="s">
        <v>223</v>
      </c>
      <c r="AK3" s="43" t="s">
        <v>223</v>
      </c>
      <c r="AL3" s="43"/>
      <c r="AM3" s="43" t="s">
        <v>214</v>
      </c>
      <c r="AN3" s="43"/>
      <c r="AO3" s="43" t="s">
        <v>224</v>
      </c>
      <c r="AP3" s="43"/>
      <c r="AQ3" s="43"/>
      <c r="AR3" s="43" t="s">
        <v>225</v>
      </c>
      <c r="AS3" s="43" t="s">
        <v>226</v>
      </c>
      <c r="AT3" s="43" t="s">
        <v>227</v>
      </c>
      <c r="AU3" s="43"/>
      <c r="AV3" s="47"/>
      <c r="AW3" s="47"/>
      <c r="AX3" s="47"/>
      <c r="AY3" s="47"/>
      <c r="AZ3" s="47"/>
      <c r="BA3" s="47"/>
      <c r="BB3" s="43"/>
      <c r="BC3" s="43"/>
      <c r="BD3" s="43"/>
      <c r="BE3" s="48"/>
      <c r="BF3" s="49"/>
    </row>
    <row r="4" spans="1:98" x14ac:dyDescent="0.2">
      <c r="A4" s="50"/>
      <c r="B4" s="51"/>
      <c r="C4" s="51"/>
      <c r="D4" s="51"/>
      <c r="E4" s="51"/>
      <c r="F4" s="51"/>
      <c r="G4" s="51" t="s">
        <v>154</v>
      </c>
      <c r="H4" s="51"/>
      <c r="I4" s="51"/>
      <c r="J4" s="52"/>
      <c r="K4" s="52"/>
      <c r="L4" s="52"/>
      <c r="M4" s="52"/>
      <c r="N4" s="53"/>
      <c r="O4" s="54"/>
      <c r="P4" s="54"/>
      <c r="Q4" s="54"/>
      <c r="R4" s="55"/>
      <c r="S4" s="55"/>
      <c r="T4" s="55"/>
      <c r="U4" s="55"/>
      <c r="V4" s="55"/>
      <c r="W4" s="53"/>
      <c r="X4" s="56"/>
      <c r="Y4" s="56"/>
      <c r="Z4" s="56"/>
      <c r="AA4" s="56"/>
      <c r="AB4" s="56"/>
      <c r="AC4" s="56" t="s">
        <v>228</v>
      </c>
      <c r="AD4" s="54"/>
      <c r="AE4" s="54"/>
      <c r="AF4" s="54"/>
      <c r="AG4" s="54"/>
      <c r="AH4" s="54"/>
      <c r="AI4" s="54"/>
      <c r="AJ4" s="54"/>
      <c r="AK4" s="54"/>
      <c r="AL4" s="54"/>
      <c r="AM4" s="54"/>
      <c r="AN4" s="54"/>
      <c r="AO4" s="54"/>
      <c r="AP4" s="54"/>
      <c r="AQ4" s="54"/>
      <c r="AR4" s="54"/>
      <c r="AS4" s="54"/>
      <c r="AT4" s="54"/>
      <c r="AU4" s="54"/>
      <c r="AV4" s="57"/>
      <c r="AW4" s="57"/>
      <c r="AX4" s="57"/>
      <c r="AY4" s="57"/>
      <c r="AZ4" s="57"/>
      <c r="BA4" s="57"/>
      <c r="BB4" s="54"/>
      <c r="BC4" s="54"/>
      <c r="BD4" s="54"/>
      <c r="BE4" s="58"/>
      <c r="BF4" s="59"/>
    </row>
    <row r="5" spans="1:98" x14ac:dyDescent="0.2">
      <c r="A5" s="60"/>
      <c r="B5" s="61"/>
      <c r="C5" s="61"/>
      <c r="D5" s="61"/>
      <c r="E5" s="61"/>
      <c r="F5" s="61"/>
      <c r="G5" s="61"/>
      <c r="H5" s="61"/>
      <c r="I5" s="61"/>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3"/>
    </row>
    <row r="6" spans="1:98" x14ac:dyDescent="0.2">
      <c r="A6" s="64" t="s">
        <v>229</v>
      </c>
      <c r="B6" s="65">
        <f>+D6+F6+G6+E6</f>
        <v>6033326.709675</v>
      </c>
      <c r="C6" s="65"/>
      <c r="D6" s="65">
        <v>75847.484375</v>
      </c>
      <c r="E6" s="65">
        <v>57446.725300000006</v>
      </c>
      <c r="F6" s="65">
        <v>5900032.5</v>
      </c>
      <c r="G6" s="65"/>
      <c r="H6" s="65"/>
      <c r="I6" s="65"/>
      <c r="J6" s="66"/>
      <c r="K6" s="65"/>
      <c r="L6" s="65"/>
      <c r="M6" s="65"/>
      <c r="N6" s="67"/>
      <c r="O6" s="65"/>
      <c r="P6" s="65"/>
      <c r="Q6" s="65"/>
      <c r="R6" s="65">
        <f>SUM(S6:V6)</f>
        <v>623521</v>
      </c>
      <c r="S6" s="65">
        <v>623521</v>
      </c>
      <c r="T6" s="65"/>
      <c r="U6" s="65"/>
      <c r="V6" s="65"/>
      <c r="W6" s="67">
        <v>58640.11328125</v>
      </c>
      <c r="X6" s="65">
        <f t="shared" ref="X6:X11" si="0">SUM(Y6:AC6)</f>
        <v>79096.8603515625</v>
      </c>
      <c r="Y6" s="65">
        <v>12712.6806640625</v>
      </c>
      <c r="Z6" s="65">
        <v>66384.1796875</v>
      </c>
      <c r="AA6" s="65"/>
      <c r="AB6" s="65"/>
      <c r="AC6" s="65"/>
      <c r="AD6" s="66"/>
      <c r="AE6" s="65"/>
      <c r="AF6" s="65"/>
      <c r="AG6" s="65"/>
      <c r="AH6" s="65"/>
      <c r="AI6" s="65"/>
      <c r="AJ6" s="65"/>
      <c r="AK6" s="65"/>
      <c r="AL6" s="65"/>
      <c r="AM6" s="65"/>
      <c r="AN6" s="65"/>
      <c r="AO6" s="65"/>
      <c r="AP6" s="65"/>
      <c r="AQ6" s="65"/>
      <c r="AR6" s="65"/>
      <c r="AS6" s="65"/>
      <c r="AT6" s="65"/>
      <c r="AU6" s="65"/>
      <c r="AV6" s="65">
        <f>+AV89*3.6/0.33</f>
        <v>147567.27143440058</v>
      </c>
      <c r="AW6" s="65">
        <f>+AW89*3.6</f>
        <v>14745.239319407689</v>
      </c>
      <c r="AX6" s="65">
        <f>+AX89*3.6/0.1</f>
        <v>0</v>
      </c>
      <c r="AY6" s="65">
        <v>2768</v>
      </c>
      <c r="AZ6" s="65">
        <f>+AZ89*3.6</f>
        <v>0</v>
      </c>
      <c r="BA6" s="65">
        <f>+BA89*3.6</f>
        <v>25.199999039091615</v>
      </c>
      <c r="BB6" s="65"/>
      <c r="BC6" s="65"/>
      <c r="BD6" s="65"/>
      <c r="BE6" s="65">
        <v>0</v>
      </c>
      <c r="BF6" s="68"/>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row>
    <row r="7" spans="1:98" x14ac:dyDescent="0.2">
      <c r="A7" s="64" t="s">
        <v>230</v>
      </c>
      <c r="B7" s="65">
        <f t="shared" ref="B7:B11" si="1">+D7+F7+G7+E7</f>
        <v>0</v>
      </c>
      <c r="C7" s="65"/>
      <c r="D7" s="65"/>
      <c r="E7" s="65"/>
      <c r="F7" s="65"/>
      <c r="G7" s="65"/>
      <c r="H7" s="65"/>
      <c r="I7" s="65"/>
      <c r="J7" s="65"/>
      <c r="K7" s="65"/>
      <c r="L7" s="65"/>
      <c r="M7" s="65"/>
      <c r="N7" s="67"/>
      <c r="O7" s="65"/>
      <c r="P7" s="65"/>
      <c r="Q7" s="65"/>
      <c r="R7" s="65">
        <f t="shared" ref="R7:R11" si="2">SUM(S7:V7)</f>
        <v>0</v>
      </c>
      <c r="S7" s="65"/>
      <c r="T7" s="65"/>
      <c r="U7" s="65"/>
      <c r="V7" s="65"/>
      <c r="W7" s="67"/>
      <c r="X7" s="65">
        <f t="shared" si="0"/>
        <v>0</v>
      </c>
      <c r="Y7" s="65"/>
      <c r="Z7" s="65"/>
      <c r="AA7" s="66"/>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8"/>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row>
    <row r="8" spans="1:98" x14ac:dyDescent="0.2">
      <c r="A8" s="64" t="s">
        <v>231</v>
      </c>
      <c r="B8" s="65">
        <f>+D8+F8+G8+E8</f>
        <v>5957.3990523437496</v>
      </c>
      <c r="C8" s="65"/>
      <c r="D8" s="65"/>
      <c r="E8" s="65">
        <v>896.8429000000001</v>
      </c>
      <c r="F8" s="65">
        <v>5060.55615234375</v>
      </c>
      <c r="G8" s="65"/>
      <c r="H8" s="65"/>
      <c r="I8" s="65"/>
      <c r="J8" s="65"/>
      <c r="K8" s="65"/>
      <c r="L8" s="65"/>
      <c r="M8" s="65"/>
      <c r="N8" s="67"/>
      <c r="O8" s="65"/>
      <c r="P8" s="65"/>
      <c r="Q8" s="65"/>
      <c r="R8" s="65">
        <f t="shared" si="2"/>
        <v>0</v>
      </c>
      <c r="S8" s="65"/>
      <c r="T8" s="65"/>
      <c r="U8" s="65"/>
      <c r="V8" s="65"/>
      <c r="W8" s="67">
        <v>105604.7578125</v>
      </c>
      <c r="X8" s="65">
        <f>SUM(Y8:AC8)</f>
        <v>821393.6875</v>
      </c>
      <c r="Y8" s="65">
        <v>821393.6875</v>
      </c>
      <c r="Z8" s="65"/>
      <c r="AA8" s="65"/>
      <c r="AB8" s="65"/>
      <c r="AC8" s="65"/>
      <c r="AD8" s="65"/>
      <c r="AE8" s="65"/>
      <c r="AF8" s="65">
        <v>4.1323590278625488</v>
      </c>
      <c r="AG8" s="65">
        <v>72624.0390625</v>
      </c>
      <c r="AH8" s="65">
        <v>704.515869140625</v>
      </c>
      <c r="AI8" s="65"/>
      <c r="AJ8" s="65">
        <v>9037.7275390625</v>
      </c>
      <c r="AK8" s="65">
        <v>0.35039001703262329</v>
      </c>
      <c r="AL8" s="65">
        <v>91188.71875</v>
      </c>
      <c r="AM8" s="65">
        <v>2778.327392578125</v>
      </c>
      <c r="AN8" s="65"/>
      <c r="AO8" s="65">
        <v>14.696717262268066</v>
      </c>
      <c r="AP8" s="65">
        <v>6309.6806640625</v>
      </c>
      <c r="AQ8" s="65">
        <v>1.4906160831451416</v>
      </c>
      <c r="AR8" s="65">
        <v>1143.0628662109375</v>
      </c>
      <c r="AS8" s="65"/>
      <c r="AT8" s="65">
        <v>109022.3984375</v>
      </c>
      <c r="AU8" s="65"/>
      <c r="AV8" s="65"/>
      <c r="AW8" s="65"/>
      <c r="AX8" s="65"/>
      <c r="AY8" s="65"/>
      <c r="AZ8" s="65"/>
      <c r="BA8" s="65"/>
      <c r="BB8" s="65"/>
      <c r="BC8" s="65"/>
      <c r="BD8" s="65"/>
      <c r="BE8" s="65">
        <v>43894.8046875</v>
      </c>
      <c r="BF8" s="68"/>
    </row>
    <row r="9" spans="1:98" x14ac:dyDescent="0.2">
      <c r="A9" s="64" t="s">
        <v>232</v>
      </c>
      <c r="B9" s="65">
        <f t="shared" si="1"/>
        <v>-1858832.5112000001</v>
      </c>
      <c r="C9" s="65"/>
      <c r="D9" s="65"/>
      <c r="E9" s="65">
        <v>-23090.886200000001</v>
      </c>
      <c r="F9" s="65">
        <v>-1835741.625</v>
      </c>
      <c r="G9" s="65"/>
      <c r="H9" s="65"/>
      <c r="I9" s="65"/>
      <c r="J9" s="65"/>
      <c r="K9" s="65"/>
      <c r="L9" s="65"/>
      <c r="M9" s="65"/>
      <c r="N9" s="67"/>
      <c r="O9" s="65"/>
      <c r="P9" s="65"/>
      <c r="Q9" s="65"/>
      <c r="R9" s="65">
        <f t="shared" si="2"/>
        <v>0</v>
      </c>
      <c r="S9" s="65"/>
      <c r="T9" s="65"/>
      <c r="U9" s="65"/>
      <c r="V9" s="65"/>
      <c r="W9" s="67">
        <v>-39.633552551269531</v>
      </c>
      <c r="X9" s="65">
        <f t="shared" si="0"/>
        <v>-49.147731781005859</v>
      </c>
      <c r="Y9" s="65">
        <v>-49.147731781005859</v>
      </c>
      <c r="Z9" s="65"/>
      <c r="AA9" s="65"/>
      <c r="AB9" s="65"/>
      <c r="AC9" s="65"/>
      <c r="AD9" s="65"/>
      <c r="AE9" s="65"/>
      <c r="AF9" s="65">
        <v>-0.35617798566818237</v>
      </c>
      <c r="AG9" s="65">
        <v>-15200.548828125</v>
      </c>
      <c r="AH9" s="65">
        <v>-128.19216918945313</v>
      </c>
      <c r="AI9" s="65"/>
      <c r="AJ9" s="65">
        <v>-2262.294189453125</v>
      </c>
      <c r="AK9" s="65">
        <v>-195.89872741699219</v>
      </c>
      <c r="AL9" s="65">
        <v>-26060.17578125</v>
      </c>
      <c r="AM9" s="65">
        <v>-37867.2578125</v>
      </c>
      <c r="AN9" s="65"/>
      <c r="AO9" s="65">
        <v>-187.07472229003906</v>
      </c>
      <c r="AP9" s="65">
        <v>-5083.09912109375</v>
      </c>
      <c r="AQ9" s="65">
        <v>-143.94212341308594</v>
      </c>
      <c r="AR9" s="65">
        <v>-3672.017333984375</v>
      </c>
      <c r="AS9" s="65"/>
      <c r="AT9" s="65">
        <v>-11537.3994140625</v>
      </c>
      <c r="AU9" s="65"/>
      <c r="AV9" s="65"/>
      <c r="AW9" s="65"/>
      <c r="AX9" s="65"/>
      <c r="AY9" s="65"/>
      <c r="AZ9" s="65"/>
      <c r="BA9" s="65"/>
      <c r="BB9" s="65"/>
      <c r="BC9" s="65"/>
      <c r="BD9" s="65"/>
      <c r="BE9" s="65">
        <v>-52804.80078125</v>
      </c>
      <c r="BF9" s="68"/>
    </row>
    <row r="10" spans="1:98" x14ac:dyDescent="0.2">
      <c r="A10" s="64" t="s">
        <v>233</v>
      </c>
      <c r="B10" s="65">
        <f t="shared" si="1"/>
        <v>0</v>
      </c>
      <c r="C10" s="65"/>
      <c r="D10" s="65"/>
      <c r="E10" s="65"/>
      <c r="F10" s="65"/>
      <c r="G10" s="65"/>
      <c r="H10" s="65"/>
      <c r="I10" s="65"/>
      <c r="J10" s="65"/>
      <c r="K10" s="65"/>
      <c r="L10" s="65"/>
      <c r="M10" s="65"/>
      <c r="N10" s="67"/>
      <c r="O10" s="65"/>
      <c r="P10" s="65"/>
      <c r="Q10" s="65"/>
      <c r="R10" s="65">
        <f t="shared" si="2"/>
        <v>0</v>
      </c>
      <c r="S10" s="65"/>
      <c r="T10" s="65"/>
      <c r="U10" s="65"/>
      <c r="V10" s="65"/>
      <c r="W10" s="67"/>
      <c r="X10" s="65">
        <f t="shared" si="0"/>
        <v>0</v>
      </c>
      <c r="Y10" s="65"/>
      <c r="Z10" s="65"/>
      <c r="AA10" s="65"/>
      <c r="AB10" s="65"/>
      <c r="AC10" s="65"/>
      <c r="AD10" s="65"/>
      <c r="AE10" s="65"/>
      <c r="AF10" s="65"/>
      <c r="AG10" s="65"/>
      <c r="AH10" s="65"/>
      <c r="AI10" s="65"/>
      <c r="AJ10" s="65">
        <v>-37209.28515625</v>
      </c>
      <c r="AK10" s="65"/>
      <c r="AL10" s="65">
        <v>-60923.87890625</v>
      </c>
      <c r="AM10" s="65"/>
      <c r="AN10" s="65"/>
      <c r="AO10" s="65"/>
      <c r="AP10" s="65"/>
      <c r="AQ10" s="65"/>
      <c r="AR10" s="65"/>
      <c r="AS10" s="65"/>
      <c r="AT10" s="65"/>
      <c r="AU10" s="65"/>
      <c r="AV10" s="65"/>
      <c r="AW10" s="65"/>
      <c r="AX10" s="65"/>
      <c r="AY10" s="65"/>
      <c r="AZ10" s="65"/>
      <c r="BA10" s="65"/>
      <c r="BB10" s="65"/>
      <c r="BC10" s="65"/>
      <c r="BD10" s="65"/>
      <c r="BE10" s="65"/>
      <c r="BF10" s="68"/>
    </row>
    <row r="11" spans="1:98" x14ac:dyDescent="0.2">
      <c r="A11" s="64" t="s">
        <v>234</v>
      </c>
      <c r="B11" s="65">
        <f t="shared" si="1"/>
        <v>0</v>
      </c>
      <c r="C11" s="65"/>
      <c r="D11" s="65"/>
      <c r="E11" s="65"/>
      <c r="F11" s="65"/>
      <c r="G11" s="65"/>
      <c r="H11" s="65"/>
      <c r="I11" s="65"/>
      <c r="J11" s="65"/>
      <c r="K11" s="65"/>
      <c r="L11" s="65"/>
      <c r="M11" s="65"/>
      <c r="N11" s="67"/>
      <c r="O11" s="65"/>
      <c r="P11" s="65"/>
      <c r="Q11" s="65"/>
      <c r="R11" s="65">
        <f t="shared" si="2"/>
        <v>0</v>
      </c>
      <c r="S11" s="65"/>
      <c r="T11" s="65"/>
      <c r="U11" s="65"/>
      <c r="V11" s="65"/>
      <c r="W11" s="67"/>
      <c r="X11" s="65">
        <f t="shared" si="0"/>
        <v>0</v>
      </c>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8"/>
    </row>
    <row r="12" spans="1:98" s="2" customFormat="1" ht="15" customHeight="1" x14ac:dyDescent="0.2">
      <c r="A12" s="70" t="s">
        <v>235</v>
      </c>
      <c r="B12" s="84">
        <f>+D12+F12+G12+E12</f>
        <v>4180451.5975273438</v>
      </c>
      <c r="C12" s="71">
        <f t="shared" ref="C12:BF12" si="3">SUM(C6:C11)</f>
        <v>0</v>
      </c>
      <c r="D12" s="71">
        <f t="shared" si="3"/>
        <v>75847.484375</v>
      </c>
      <c r="E12" s="71">
        <f t="shared" si="3"/>
        <v>35252.682000000008</v>
      </c>
      <c r="F12" s="71">
        <f t="shared" si="3"/>
        <v>4069351.4311523438</v>
      </c>
      <c r="G12" s="71">
        <f t="shared" si="3"/>
        <v>0</v>
      </c>
      <c r="H12" s="71">
        <f t="shared" si="3"/>
        <v>0</v>
      </c>
      <c r="I12" s="71">
        <f t="shared" si="3"/>
        <v>0</v>
      </c>
      <c r="J12" s="71">
        <f t="shared" si="3"/>
        <v>0</v>
      </c>
      <c r="K12" s="71">
        <f t="shared" si="3"/>
        <v>0</v>
      </c>
      <c r="L12" s="71">
        <f t="shared" si="3"/>
        <v>0</v>
      </c>
      <c r="M12" s="71">
        <f t="shared" si="3"/>
        <v>0</v>
      </c>
      <c r="N12" s="72">
        <f t="shared" si="3"/>
        <v>0</v>
      </c>
      <c r="O12" s="71">
        <f t="shared" si="3"/>
        <v>0</v>
      </c>
      <c r="P12" s="71">
        <f t="shared" si="3"/>
        <v>0</v>
      </c>
      <c r="Q12" s="71">
        <f t="shared" si="3"/>
        <v>0</v>
      </c>
      <c r="R12" s="71">
        <f>SUM(R6:R11)</f>
        <v>623521</v>
      </c>
      <c r="S12" s="71">
        <f t="shared" si="3"/>
        <v>623521</v>
      </c>
      <c r="T12" s="71">
        <f t="shared" si="3"/>
        <v>0</v>
      </c>
      <c r="U12" s="71">
        <f t="shared" si="3"/>
        <v>0</v>
      </c>
      <c r="V12" s="71">
        <f t="shared" si="3"/>
        <v>0</v>
      </c>
      <c r="W12" s="72">
        <f>SUM(W6:W11)</f>
        <v>164205.23754119873</v>
      </c>
      <c r="X12" s="72">
        <f>SUM(X6:X11)</f>
        <v>900441.40011978149</v>
      </c>
      <c r="Y12" s="71">
        <f t="shared" si="3"/>
        <v>834057.22043228149</v>
      </c>
      <c r="Z12" s="71">
        <f t="shared" si="3"/>
        <v>66384.1796875</v>
      </c>
      <c r="AA12" s="71">
        <f t="shared" si="3"/>
        <v>0</v>
      </c>
      <c r="AB12" s="71">
        <f t="shared" si="3"/>
        <v>0</v>
      </c>
      <c r="AC12" s="71">
        <f t="shared" si="3"/>
        <v>0</v>
      </c>
      <c r="AD12" s="71">
        <f t="shared" si="3"/>
        <v>0</v>
      </c>
      <c r="AE12" s="71">
        <f t="shared" si="3"/>
        <v>0</v>
      </c>
      <c r="AF12" s="71">
        <f t="shared" si="3"/>
        <v>3.7761810421943665</v>
      </c>
      <c r="AG12" s="71">
        <f t="shared" si="3"/>
        <v>57423.490234375</v>
      </c>
      <c r="AH12" s="71">
        <f t="shared" si="3"/>
        <v>576.32369995117188</v>
      </c>
      <c r="AI12" s="71">
        <f t="shared" si="3"/>
        <v>0</v>
      </c>
      <c r="AJ12" s="71">
        <f t="shared" si="3"/>
        <v>-30433.851806640625</v>
      </c>
      <c r="AK12" s="71">
        <f t="shared" si="3"/>
        <v>-195.54833739995956</v>
      </c>
      <c r="AL12" s="71">
        <f t="shared" si="3"/>
        <v>4204.6640625</v>
      </c>
      <c r="AM12" s="71">
        <f>SUM(AM6:AM11)</f>
        <v>-35088.930419921875</v>
      </c>
      <c r="AN12" s="71">
        <f t="shared" si="3"/>
        <v>0</v>
      </c>
      <c r="AO12" s="71">
        <f t="shared" si="3"/>
        <v>-172.378005027771</v>
      </c>
      <c r="AP12" s="71">
        <f t="shared" si="3"/>
        <v>1226.58154296875</v>
      </c>
      <c r="AQ12" s="71">
        <f t="shared" si="3"/>
        <v>-142.4515073299408</v>
      </c>
      <c r="AR12" s="71">
        <f t="shared" si="3"/>
        <v>-2528.9544677734375</v>
      </c>
      <c r="AS12" s="71">
        <f t="shared" si="3"/>
        <v>0</v>
      </c>
      <c r="AT12" s="71">
        <f t="shared" si="3"/>
        <v>97484.9990234375</v>
      </c>
      <c r="AU12" s="71">
        <f t="shared" si="3"/>
        <v>0</v>
      </c>
      <c r="AV12" s="71">
        <f t="shared" si="3"/>
        <v>147567.27143440058</v>
      </c>
      <c r="AW12" s="71">
        <f t="shared" si="3"/>
        <v>14745.239319407689</v>
      </c>
      <c r="AX12" s="71">
        <f t="shared" si="3"/>
        <v>0</v>
      </c>
      <c r="AY12" s="71">
        <f t="shared" si="3"/>
        <v>2768</v>
      </c>
      <c r="AZ12" s="71">
        <f t="shared" si="3"/>
        <v>0</v>
      </c>
      <c r="BA12" s="71">
        <f t="shared" si="3"/>
        <v>25.199999039091615</v>
      </c>
      <c r="BB12" s="71">
        <f t="shared" si="3"/>
        <v>0</v>
      </c>
      <c r="BC12" s="71">
        <f t="shared" si="3"/>
        <v>0</v>
      </c>
      <c r="BD12" s="71">
        <f t="shared" si="3"/>
        <v>0</v>
      </c>
      <c r="BE12" s="71">
        <f t="shared" si="3"/>
        <v>-8909.99609375</v>
      </c>
      <c r="BF12" s="73">
        <f t="shared" si="3"/>
        <v>0</v>
      </c>
    </row>
    <row r="13" spans="1:98" x14ac:dyDescent="0.2">
      <c r="A13" s="64" t="s">
        <v>236</v>
      </c>
      <c r="B13" s="65"/>
      <c r="C13" s="65"/>
      <c r="D13" s="65"/>
      <c r="E13" s="65"/>
      <c r="F13" s="65"/>
      <c r="G13" s="65"/>
      <c r="H13" s="65"/>
      <c r="I13" s="65"/>
      <c r="J13" s="65"/>
      <c r="K13" s="65"/>
      <c r="L13" s="65"/>
      <c r="M13" s="65"/>
      <c r="N13" s="67"/>
      <c r="O13" s="65"/>
      <c r="P13" s="65"/>
      <c r="Q13" s="65"/>
      <c r="R13" s="65"/>
      <c r="S13" s="65"/>
      <c r="T13" s="65"/>
      <c r="U13" s="65"/>
      <c r="V13" s="65"/>
      <c r="W13" s="67"/>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8"/>
    </row>
    <row r="14" spans="1:98" x14ac:dyDescent="0.2">
      <c r="A14" s="64" t="s">
        <v>237</v>
      </c>
      <c r="B14" s="65">
        <f>+D14+F14</f>
        <v>0</v>
      </c>
      <c r="C14" s="65"/>
      <c r="D14" s="65"/>
      <c r="E14" s="65"/>
      <c r="F14" s="65"/>
      <c r="G14" s="65"/>
      <c r="H14" s="65"/>
      <c r="I14" s="65"/>
      <c r="J14" s="65"/>
      <c r="K14" s="65"/>
      <c r="L14" s="65"/>
      <c r="M14" s="65"/>
      <c r="N14" s="67"/>
      <c r="O14" s="65"/>
      <c r="P14" s="65"/>
      <c r="Q14" s="65"/>
      <c r="R14" s="65">
        <f>SUM(S14:V14)</f>
        <v>0</v>
      </c>
      <c r="S14" s="65"/>
      <c r="T14" s="65"/>
      <c r="U14" s="65"/>
      <c r="V14" s="65"/>
      <c r="W14" s="67"/>
      <c r="X14" s="65">
        <f>SUM(Y14:AC14)</f>
        <v>309428.5625</v>
      </c>
      <c r="Y14" s="65"/>
      <c r="Z14" s="65"/>
      <c r="AA14" s="65"/>
      <c r="AB14" s="65"/>
      <c r="AC14" s="65">
        <v>309428.5625</v>
      </c>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8"/>
    </row>
    <row r="15" spans="1:98" ht="11.25" customHeight="1" x14ac:dyDescent="0.2">
      <c r="A15" s="64" t="s">
        <v>238</v>
      </c>
      <c r="B15" s="65">
        <f>-(B12+(B14+B17+B36+B49)-B51)</f>
        <v>-147315.17880039068</v>
      </c>
      <c r="C15" s="65">
        <f t="shared" ref="C15:AX15" si="4">-(C12+(C14+C17+C36+C49)-C51)</f>
        <v>0</v>
      </c>
      <c r="D15" s="65">
        <f t="shared" si="4"/>
        <v>0</v>
      </c>
      <c r="E15" s="65">
        <f t="shared" si="4"/>
        <v>-6750.2684000000081</v>
      </c>
      <c r="F15" s="65">
        <f t="shared" si="4"/>
        <v>-140564.91040039063</v>
      </c>
      <c r="G15" s="65">
        <f t="shared" si="4"/>
        <v>0</v>
      </c>
      <c r="H15" s="65">
        <f t="shared" si="4"/>
        <v>0</v>
      </c>
      <c r="I15" s="65">
        <f t="shared" si="4"/>
        <v>0</v>
      </c>
      <c r="J15" s="65">
        <f t="shared" si="4"/>
        <v>0</v>
      </c>
      <c r="K15" s="65">
        <f t="shared" si="4"/>
        <v>0</v>
      </c>
      <c r="L15" s="65">
        <f t="shared" si="4"/>
        <v>0</v>
      </c>
      <c r="M15" s="65">
        <f t="shared" si="4"/>
        <v>0</v>
      </c>
      <c r="N15" s="65">
        <f t="shared" si="4"/>
        <v>-4.8828125E-4</v>
      </c>
      <c r="O15" s="65">
        <f t="shared" si="4"/>
        <v>0</v>
      </c>
      <c r="P15" s="65">
        <f t="shared" si="4"/>
        <v>0</v>
      </c>
      <c r="Q15" s="65">
        <f t="shared" si="4"/>
        <v>0</v>
      </c>
      <c r="R15" s="65">
        <f t="shared" si="4"/>
        <v>-52391</v>
      </c>
      <c r="S15" s="65">
        <f t="shared" si="4"/>
        <v>-52391</v>
      </c>
      <c r="T15" s="65">
        <f t="shared" si="4"/>
        <v>0</v>
      </c>
      <c r="U15" s="65">
        <f t="shared" si="4"/>
        <v>0</v>
      </c>
      <c r="V15" s="65">
        <f t="shared" si="4"/>
        <v>0</v>
      </c>
      <c r="W15" s="65">
        <f t="shared" si="4"/>
        <v>37.241950988769531</v>
      </c>
      <c r="X15" s="65">
        <f>-(X12+(X14+X17+X36+X49)-X51)</f>
        <v>-3.2932281494140625E-2</v>
      </c>
      <c r="Y15" s="65">
        <f t="shared" si="4"/>
        <v>-3.2932281494140625E-2</v>
      </c>
      <c r="Z15" s="65">
        <f t="shared" si="4"/>
        <v>0</v>
      </c>
      <c r="AA15" s="65">
        <f t="shared" si="4"/>
        <v>0</v>
      </c>
      <c r="AB15" s="65">
        <f t="shared" si="4"/>
        <v>0</v>
      </c>
      <c r="AC15" s="65">
        <f t="shared" si="4"/>
        <v>0</v>
      </c>
      <c r="AD15" s="65">
        <f t="shared" si="4"/>
        <v>0</v>
      </c>
      <c r="AE15" s="65">
        <f t="shared" si="4"/>
        <v>0</v>
      </c>
      <c r="AF15" s="65">
        <f t="shared" si="4"/>
        <v>-5.4627656936645508E-4</v>
      </c>
      <c r="AG15" s="65">
        <f t="shared" si="4"/>
        <v>-9.227752685546875E-3</v>
      </c>
      <c r="AH15" s="65">
        <f t="shared" si="4"/>
        <v>5.340576171875E-5</v>
      </c>
      <c r="AI15" s="65">
        <f t="shared" si="4"/>
        <v>0</v>
      </c>
      <c r="AJ15" s="65">
        <f t="shared" si="4"/>
        <v>2.44140625E-4</v>
      </c>
      <c r="AK15" s="65">
        <f t="shared" si="4"/>
        <v>1.2725591659545898E-4</v>
      </c>
      <c r="AL15" s="65">
        <f t="shared" si="4"/>
        <v>2.5634765625E-3</v>
      </c>
      <c r="AM15" s="65">
        <f t="shared" si="4"/>
        <v>-2.0849704742431641E-4</v>
      </c>
      <c r="AN15" s="65">
        <f t="shared" si="4"/>
        <v>0</v>
      </c>
      <c r="AO15" s="65">
        <f t="shared" si="4"/>
        <v>-4.3213367462158203E-6</v>
      </c>
      <c r="AP15" s="65">
        <f t="shared" si="4"/>
        <v>-2.44140625E-3</v>
      </c>
      <c r="AQ15" s="65">
        <f t="shared" si="4"/>
        <v>-1.5282630920410156E-4</v>
      </c>
      <c r="AR15" s="65">
        <f t="shared" si="4"/>
        <v>1.1622905731201172E-4</v>
      </c>
      <c r="AS15" s="65">
        <f t="shared" si="4"/>
        <v>0</v>
      </c>
      <c r="AT15" s="65">
        <f t="shared" si="4"/>
        <v>-510.6943359375</v>
      </c>
      <c r="AU15" s="65">
        <f t="shared" si="4"/>
        <v>0</v>
      </c>
      <c r="AV15" s="65">
        <f t="shared" si="4"/>
        <v>0</v>
      </c>
      <c r="AW15" s="65">
        <f t="shared" si="4"/>
        <v>1.8189894035458565E-12</v>
      </c>
      <c r="AX15" s="65">
        <f t="shared" si="4"/>
        <v>0</v>
      </c>
      <c r="AY15" s="65">
        <f t="shared" ref="AY15:BD15" si="5">-(AY12+(AY14+AY17+AY36+AY49)-AY51)</f>
        <v>0</v>
      </c>
      <c r="AZ15" s="65">
        <f t="shared" si="5"/>
        <v>0</v>
      </c>
      <c r="BA15" s="65">
        <f t="shared" si="5"/>
        <v>0</v>
      </c>
      <c r="BB15" s="65">
        <f t="shared" si="5"/>
        <v>0</v>
      </c>
      <c r="BC15" s="65">
        <f t="shared" si="5"/>
        <v>0</v>
      </c>
      <c r="BD15" s="65">
        <f t="shared" si="5"/>
        <v>0</v>
      </c>
      <c r="BE15" s="65">
        <f>-(BE12+(BE14+BE36+BE49)-BE51)</f>
        <v>533711.3713760376</v>
      </c>
      <c r="BF15" s="68">
        <f>-(BF12+(BF14+BF36+BF49)-BF51)</f>
        <v>0</v>
      </c>
    </row>
    <row r="16" spans="1:98" x14ac:dyDescent="0.2">
      <c r="A16" s="64" t="s">
        <v>236</v>
      </c>
      <c r="B16" s="65"/>
      <c r="C16" s="65"/>
      <c r="D16" s="65"/>
      <c r="E16" s="65"/>
      <c r="F16" s="65"/>
      <c r="G16" s="65"/>
      <c r="H16" s="65"/>
      <c r="I16" s="65"/>
      <c r="J16" s="65"/>
      <c r="K16" s="65"/>
      <c r="L16" s="65"/>
      <c r="M16" s="65"/>
      <c r="N16" s="67"/>
      <c r="O16" s="65"/>
      <c r="P16" s="65"/>
      <c r="Q16" s="65"/>
      <c r="R16" s="65"/>
      <c r="S16" s="65"/>
      <c r="T16" s="65"/>
      <c r="U16" s="65"/>
      <c r="V16" s="65"/>
      <c r="W16" s="67"/>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8"/>
    </row>
    <row r="17" spans="1:58" s="2" customFormat="1" ht="15" customHeight="1" x14ac:dyDescent="0.2">
      <c r="A17" s="70" t="s">
        <v>239</v>
      </c>
      <c r="B17" s="71">
        <f>SUM(B18:B34)</f>
        <v>-3466850.775390625</v>
      </c>
      <c r="C17" s="71">
        <f t="shared" ref="C17:BF17" si="6">SUM(C18:C34)</f>
        <v>0</v>
      </c>
      <c r="D17" s="71">
        <f t="shared" si="6"/>
        <v>-75847.484375</v>
      </c>
      <c r="E17" s="71"/>
      <c r="F17" s="71">
        <f t="shared" si="6"/>
        <v>-3391003.291015625</v>
      </c>
      <c r="G17" s="71">
        <f t="shared" si="6"/>
        <v>0</v>
      </c>
      <c r="H17" s="71">
        <f t="shared" si="6"/>
        <v>0</v>
      </c>
      <c r="I17" s="71">
        <f t="shared" si="6"/>
        <v>0</v>
      </c>
      <c r="J17" s="71">
        <f t="shared" si="6"/>
        <v>0</v>
      </c>
      <c r="K17" s="71">
        <f t="shared" si="6"/>
        <v>0</v>
      </c>
      <c r="L17" s="71">
        <f t="shared" si="6"/>
        <v>0</v>
      </c>
      <c r="M17" s="71">
        <f t="shared" si="6"/>
        <v>0</v>
      </c>
      <c r="N17" s="72">
        <f t="shared" si="6"/>
        <v>21597.359375</v>
      </c>
      <c r="O17" s="71">
        <f t="shared" si="6"/>
        <v>26237</v>
      </c>
      <c r="P17" s="71">
        <f t="shared" si="6"/>
        <v>25894</v>
      </c>
      <c r="Q17" s="71">
        <f t="shared" si="6"/>
        <v>0</v>
      </c>
      <c r="R17" s="71">
        <f t="shared" si="6"/>
        <v>-163812</v>
      </c>
      <c r="S17" s="71">
        <f t="shared" si="6"/>
        <v>-163812</v>
      </c>
      <c r="T17" s="71">
        <f t="shared" si="6"/>
        <v>0</v>
      </c>
      <c r="U17" s="71">
        <f t="shared" si="6"/>
        <v>0</v>
      </c>
      <c r="V17" s="71">
        <f t="shared" si="6"/>
        <v>0</v>
      </c>
      <c r="W17" s="72">
        <f t="shared" si="6"/>
        <v>-67352.4765625</v>
      </c>
      <c r="X17" s="72">
        <f>SUM(X18:X34)</f>
        <v>-1209869.9296875</v>
      </c>
      <c r="Y17" s="71">
        <f t="shared" si="6"/>
        <v>-834057.1875</v>
      </c>
      <c r="Z17" s="71">
        <f t="shared" si="6"/>
        <v>-66384.1796875</v>
      </c>
      <c r="AA17" s="71">
        <f t="shared" si="6"/>
        <v>0</v>
      </c>
      <c r="AB17" s="71">
        <f t="shared" si="6"/>
        <v>0</v>
      </c>
      <c r="AC17" s="71">
        <f>SUM(AC18:AC34)</f>
        <v>-309428.5625</v>
      </c>
      <c r="AD17" s="71">
        <f t="shared" si="6"/>
        <v>4398.73828125</v>
      </c>
      <c r="AE17" s="71">
        <f t="shared" si="6"/>
        <v>0</v>
      </c>
      <c r="AF17" s="71">
        <f t="shared" si="6"/>
        <v>16366.7373046875</v>
      </c>
      <c r="AG17" s="71">
        <f t="shared" si="6"/>
        <v>324919.125</v>
      </c>
      <c r="AH17" s="71">
        <f t="shared" si="6"/>
        <v>89.754005432128906</v>
      </c>
      <c r="AI17" s="71">
        <f t="shared" si="6"/>
        <v>0</v>
      </c>
      <c r="AJ17" s="71">
        <f t="shared" si="6"/>
        <v>109589.125</v>
      </c>
      <c r="AK17" s="71">
        <f t="shared" si="6"/>
        <v>18799.888671875</v>
      </c>
      <c r="AL17" s="71">
        <f t="shared" si="6"/>
        <v>366813.4375</v>
      </c>
      <c r="AM17" s="71">
        <f t="shared" si="6"/>
        <v>54573.27734375</v>
      </c>
      <c r="AN17" s="71">
        <f t="shared" si="6"/>
        <v>0</v>
      </c>
      <c r="AO17" s="71">
        <f t="shared" si="6"/>
        <v>4763.77978515625</v>
      </c>
      <c r="AP17" s="71">
        <f t="shared" si="6"/>
        <v>65531.87109375</v>
      </c>
      <c r="AQ17" s="71">
        <f t="shared" si="6"/>
        <v>14557.439453125</v>
      </c>
      <c r="AR17" s="71">
        <f t="shared" si="6"/>
        <v>2779.576416015625</v>
      </c>
      <c r="AS17" s="71">
        <f t="shared" si="6"/>
        <v>0</v>
      </c>
      <c r="AT17" s="71">
        <f t="shared" si="6"/>
        <v>12048.09375</v>
      </c>
      <c r="AU17" s="71">
        <f t="shared" si="6"/>
        <v>0</v>
      </c>
      <c r="AV17" s="71">
        <f t="shared" si="6"/>
        <v>-147567.27143440058</v>
      </c>
      <c r="AW17" s="71">
        <f t="shared" si="6"/>
        <v>-14745.23931940769</v>
      </c>
      <c r="AX17" s="71">
        <f t="shared" si="6"/>
        <v>0</v>
      </c>
      <c r="AY17" s="71">
        <f t="shared" si="6"/>
        <v>0</v>
      </c>
      <c r="AZ17" s="71">
        <f t="shared" si="6"/>
        <v>0</v>
      </c>
      <c r="BA17" s="71">
        <f t="shared" si="6"/>
        <v>-25.199999039091615</v>
      </c>
      <c r="BB17" s="71">
        <f t="shared" si="6"/>
        <v>0</v>
      </c>
      <c r="BC17" s="71">
        <f t="shared" si="6"/>
        <v>0</v>
      </c>
      <c r="BD17" s="71">
        <f t="shared" si="6"/>
        <v>0</v>
      </c>
      <c r="BE17" s="71">
        <f t="shared" si="6"/>
        <v>933655.32000000007</v>
      </c>
      <c r="BF17" s="73">
        <f t="shared" si="6"/>
        <v>0</v>
      </c>
    </row>
    <row r="18" spans="1:58" x14ac:dyDescent="0.2">
      <c r="A18" s="64" t="s">
        <v>240</v>
      </c>
      <c r="B18" s="65">
        <f>+D18+F18+G18+E18</f>
        <v>-2463129.75</v>
      </c>
      <c r="C18" s="65"/>
      <c r="D18" s="65"/>
      <c r="E18" s="65"/>
      <c r="F18" s="65">
        <v>-2463129.75</v>
      </c>
      <c r="G18" s="65"/>
      <c r="H18" s="65"/>
      <c r="I18" s="65"/>
      <c r="J18" s="65"/>
      <c r="K18" s="65"/>
      <c r="L18" s="65"/>
      <c r="M18" s="65"/>
      <c r="N18" s="67"/>
      <c r="O18" s="65"/>
      <c r="P18" s="65"/>
      <c r="Q18" s="65"/>
      <c r="R18" s="65">
        <f t="shared" ref="R18:R33" si="7">SUM(S18:V18)</f>
        <v>0</v>
      </c>
      <c r="S18" s="65"/>
      <c r="T18" s="65"/>
      <c r="U18" s="65"/>
      <c r="V18" s="65"/>
      <c r="W18" s="67"/>
      <c r="X18" s="65">
        <f t="shared" ref="X18:X31" si="8">SUM(Y18:AC18)</f>
        <v>0</v>
      </c>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f>-AV90*3.6/0.33</f>
        <v>-147567.27143440058</v>
      </c>
      <c r="AW18" s="65">
        <f>-AW90*3.6</f>
        <v>-14641.199325363961</v>
      </c>
      <c r="AX18" s="65">
        <f>-AX90*3.6/0.1</f>
        <v>0</v>
      </c>
      <c r="AY18" s="65">
        <f>-AY90*3.6</f>
        <v>0</v>
      </c>
      <c r="AZ18" s="65">
        <f>-AZ90*3.6</f>
        <v>0</v>
      </c>
      <c r="BA18" s="65">
        <f>-BA90*3.6</f>
        <v>-25.199999039091615</v>
      </c>
      <c r="BB18" s="65"/>
      <c r="BC18" s="65"/>
      <c r="BD18" s="65"/>
      <c r="BE18" s="65">
        <v>912488.4</v>
      </c>
      <c r="BF18" s="68"/>
    </row>
    <row r="19" spans="1:58" x14ac:dyDescent="0.2">
      <c r="A19" s="64" t="s">
        <v>241</v>
      </c>
      <c r="B19" s="65">
        <f t="shared" ref="B19:B32" si="9">+D19+F19+G19+E19</f>
        <v>-22613.041015625</v>
      </c>
      <c r="C19" s="65"/>
      <c r="D19" s="65"/>
      <c r="E19" s="65"/>
      <c r="F19" s="65">
        <v>-22613.041015625</v>
      </c>
      <c r="G19" s="65"/>
      <c r="H19" s="65"/>
      <c r="I19" s="65"/>
      <c r="J19" s="65"/>
      <c r="K19" s="65"/>
      <c r="L19" s="65"/>
      <c r="M19" s="65"/>
      <c r="N19" s="67"/>
      <c r="O19" s="65"/>
      <c r="P19" s="65"/>
      <c r="Q19" s="65"/>
      <c r="R19" s="65">
        <f>SUM(S19:V19)</f>
        <v>-4105</v>
      </c>
      <c r="S19" s="65">
        <v>-4105</v>
      </c>
      <c r="T19" s="65"/>
      <c r="U19" s="65"/>
      <c r="V19" s="65"/>
      <c r="W19" s="67"/>
      <c r="X19" s="65">
        <f t="shared" si="8"/>
        <v>0</v>
      </c>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f>-AV91*3.6/0.33</f>
        <v>0</v>
      </c>
      <c r="AW19" s="65">
        <f>-AW91*3.6</f>
        <v>-104.03999404372894</v>
      </c>
      <c r="AX19" s="65">
        <f>-AX91*3.6/0.1</f>
        <v>0</v>
      </c>
      <c r="AY19" s="65">
        <f t="shared" ref="AY19:BA21" si="10">-AY91*3.6</f>
        <v>0</v>
      </c>
      <c r="AZ19" s="65">
        <f t="shared" si="10"/>
        <v>0</v>
      </c>
      <c r="BA19" s="65">
        <f t="shared" si="10"/>
        <v>0</v>
      </c>
      <c r="BB19" s="65"/>
      <c r="BC19" s="65"/>
      <c r="BD19" s="65"/>
      <c r="BE19" s="65">
        <v>21166.92</v>
      </c>
      <c r="BF19" s="68"/>
    </row>
    <row r="20" spans="1:58" x14ac:dyDescent="0.2">
      <c r="A20" s="64" t="s">
        <v>242</v>
      </c>
      <c r="B20" s="65">
        <f t="shared" si="9"/>
        <v>0</v>
      </c>
      <c r="C20" s="65"/>
      <c r="D20" s="65"/>
      <c r="E20" s="65"/>
      <c r="F20" s="65"/>
      <c r="G20" s="65"/>
      <c r="H20" s="65"/>
      <c r="I20" s="65"/>
      <c r="J20" s="65"/>
      <c r="K20" s="65"/>
      <c r="L20" s="65"/>
      <c r="M20" s="65"/>
      <c r="N20" s="67"/>
      <c r="O20" s="65"/>
      <c r="P20" s="65"/>
      <c r="Q20" s="65"/>
      <c r="R20" s="65">
        <f t="shared" si="7"/>
        <v>0</v>
      </c>
      <c r="S20" s="65"/>
      <c r="T20" s="65"/>
      <c r="U20" s="65"/>
      <c r="V20" s="65"/>
      <c r="W20" s="67"/>
      <c r="X20" s="65">
        <f t="shared" si="8"/>
        <v>0</v>
      </c>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f>-AV92*3.6/0.33</f>
        <v>0</v>
      </c>
      <c r="AW20" s="65">
        <f>-AW92*3.6</f>
        <v>0</v>
      </c>
      <c r="AX20" s="65">
        <f>-AX92*3.6/0.1</f>
        <v>0</v>
      </c>
      <c r="AY20" s="65">
        <f t="shared" si="10"/>
        <v>0</v>
      </c>
      <c r="AZ20" s="65">
        <f t="shared" si="10"/>
        <v>0</v>
      </c>
      <c r="BA20" s="65">
        <f t="shared" si="10"/>
        <v>0</v>
      </c>
      <c r="BB20" s="65"/>
      <c r="BC20" s="65"/>
      <c r="BD20" s="65"/>
      <c r="BE20" s="65">
        <f>-BE92*3.6</f>
        <v>0</v>
      </c>
      <c r="BF20" s="68">
        <f>-BF95</f>
        <v>0</v>
      </c>
    </row>
    <row r="21" spans="1:58" x14ac:dyDescent="0.2">
      <c r="A21" s="64" t="s">
        <v>243</v>
      </c>
      <c r="B21" s="65">
        <f t="shared" si="9"/>
        <v>0</v>
      </c>
      <c r="C21" s="65"/>
      <c r="D21" s="65"/>
      <c r="E21" s="65"/>
      <c r="F21" s="65"/>
      <c r="G21" s="65"/>
      <c r="H21" s="65"/>
      <c r="I21" s="65"/>
      <c r="J21" s="65"/>
      <c r="K21" s="65"/>
      <c r="L21" s="65"/>
      <c r="M21" s="65"/>
      <c r="N21" s="67"/>
      <c r="O21" s="65"/>
      <c r="P21" s="65"/>
      <c r="Q21" s="65"/>
      <c r="R21" s="65">
        <f t="shared" si="7"/>
        <v>0</v>
      </c>
      <c r="S21" s="65"/>
      <c r="T21" s="65"/>
      <c r="U21" s="65"/>
      <c r="V21" s="65"/>
      <c r="W21" s="67"/>
      <c r="X21" s="65">
        <f t="shared" si="8"/>
        <v>0</v>
      </c>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f>-AV93*3.6/0.33</f>
        <v>0</v>
      </c>
      <c r="AW21" s="65">
        <f>-AW93*3.6</f>
        <v>0</v>
      </c>
      <c r="AX21" s="65">
        <f>-AX93*3.6/0.1</f>
        <v>0</v>
      </c>
      <c r="AY21" s="65">
        <f t="shared" si="10"/>
        <v>0</v>
      </c>
      <c r="AZ21" s="65">
        <f t="shared" si="10"/>
        <v>0</v>
      </c>
      <c r="BA21" s="65">
        <f t="shared" si="10"/>
        <v>0</v>
      </c>
      <c r="BB21" s="65"/>
      <c r="BC21" s="65"/>
      <c r="BD21" s="65"/>
      <c r="BE21" s="65">
        <f>-BE93*3.6</f>
        <v>0</v>
      </c>
      <c r="BF21" s="68">
        <f>-BF96</f>
        <v>0</v>
      </c>
    </row>
    <row r="22" spans="1:58" x14ac:dyDescent="0.2">
      <c r="A22" s="64" t="s">
        <v>163</v>
      </c>
      <c r="B22" s="65">
        <f t="shared" si="9"/>
        <v>0</v>
      </c>
      <c r="C22" s="65"/>
      <c r="D22" s="65"/>
      <c r="E22" s="65"/>
      <c r="F22" s="65"/>
      <c r="G22" s="65"/>
      <c r="H22" s="65"/>
      <c r="I22" s="65"/>
      <c r="J22" s="65"/>
      <c r="K22" s="65"/>
      <c r="L22" s="65"/>
      <c r="M22" s="65"/>
      <c r="N22" s="67"/>
      <c r="O22" s="65"/>
      <c r="P22" s="65"/>
      <c r="Q22" s="65"/>
      <c r="R22" s="65">
        <f t="shared" si="7"/>
        <v>0</v>
      </c>
      <c r="S22" s="65"/>
      <c r="T22" s="65"/>
      <c r="U22" s="65"/>
      <c r="V22" s="65"/>
      <c r="W22" s="67"/>
      <c r="X22" s="65">
        <f t="shared" si="8"/>
        <v>0</v>
      </c>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8">
        <f>-BF97</f>
        <v>0</v>
      </c>
    </row>
    <row r="23" spans="1:58" x14ac:dyDescent="0.2">
      <c r="A23" s="64" t="s">
        <v>244</v>
      </c>
      <c r="B23" s="65">
        <f t="shared" si="9"/>
        <v>0</v>
      </c>
      <c r="C23" s="65"/>
      <c r="D23" s="65"/>
      <c r="E23" s="65"/>
      <c r="F23" s="65"/>
      <c r="G23" s="65"/>
      <c r="H23" s="65"/>
      <c r="I23" s="65"/>
      <c r="J23" s="65"/>
      <c r="K23" s="65"/>
      <c r="L23" s="65"/>
      <c r="M23" s="65"/>
      <c r="N23" s="67"/>
      <c r="O23" s="65"/>
      <c r="P23" s="65"/>
      <c r="Q23" s="65"/>
      <c r="R23" s="65">
        <f t="shared" si="7"/>
        <v>0</v>
      </c>
      <c r="S23" s="65"/>
      <c r="T23" s="65"/>
      <c r="U23" s="65"/>
      <c r="V23" s="65"/>
      <c r="W23" s="67"/>
      <c r="X23" s="65">
        <f t="shared" si="8"/>
        <v>0</v>
      </c>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8">
        <f>-BF98</f>
        <v>0</v>
      </c>
    </row>
    <row r="24" spans="1:58" x14ac:dyDescent="0.2">
      <c r="A24" s="64" t="s">
        <v>245</v>
      </c>
      <c r="B24" s="65">
        <f t="shared" si="9"/>
        <v>0</v>
      </c>
      <c r="C24" s="65"/>
      <c r="D24" s="65"/>
      <c r="E24" s="65"/>
      <c r="F24" s="65"/>
      <c r="G24" s="65"/>
      <c r="H24" s="65"/>
      <c r="I24" s="65"/>
      <c r="J24" s="65"/>
      <c r="K24" s="65"/>
      <c r="L24" s="65"/>
      <c r="M24" s="65"/>
      <c r="N24" s="67"/>
      <c r="O24" s="65"/>
      <c r="P24" s="65"/>
      <c r="Q24" s="65"/>
      <c r="R24" s="65">
        <f t="shared" si="7"/>
        <v>0</v>
      </c>
      <c r="S24" s="65"/>
      <c r="T24" s="65"/>
      <c r="U24" s="65"/>
      <c r="V24" s="65"/>
      <c r="W24" s="67"/>
      <c r="X24" s="65">
        <f t="shared" si="8"/>
        <v>0</v>
      </c>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8"/>
    </row>
    <row r="25" spans="1:58" x14ac:dyDescent="0.2">
      <c r="A25" s="64" t="s">
        <v>246</v>
      </c>
      <c r="B25" s="65">
        <f t="shared" si="9"/>
        <v>0</v>
      </c>
      <c r="C25" s="65"/>
      <c r="D25" s="65"/>
      <c r="E25" s="65"/>
      <c r="F25" s="65"/>
      <c r="G25" s="65"/>
      <c r="H25" s="65"/>
      <c r="I25" s="65"/>
      <c r="J25" s="65"/>
      <c r="K25" s="65"/>
      <c r="L25" s="65"/>
      <c r="M25" s="65"/>
      <c r="N25" s="67"/>
      <c r="O25" s="65"/>
      <c r="P25" s="65"/>
      <c r="Q25" s="65"/>
      <c r="R25" s="65">
        <f t="shared" si="7"/>
        <v>0</v>
      </c>
      <c r="S25" s="65"/>
      <c r="T25" s="65"/>
      <c r="U25" s="65"/>
      <c r="V25" s="65"/>
      <c r="W25" s="67"/>
      <c r="X25" s="65">
        <f t="shared" si="8"/>
        <v>0</v>
      </c>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8"/>
    </row>
    <row r="26" spans="1:58" x14ac:dyDescent="0.2">
      <c r="A26" s="64" t="s">
        <v>247</v>
      </c>
      <c r="B26" s="65">
        <f t="shared" si="9"/>
        <v>0</v>
      </c>
      <c r="C26" s="65"/>
      <c r="D26" s="65"/>
      <c r="E26" s="65"/>
      <c r="F26" s="65"/>
      <c r="G26" s="65"/>
      <c r="H26" s="65"/>
      <c r="I26" s="65"/>
      <c r="J26" s="65"/>
      <c r="K26" s="65"/>
      <c r="L26" s="65"/>
      <c r="M26" s="65"/>
      <c r="N26" s="67"/>
      <c r="O26" s="65"/>
      <c r="P26" s="65"/>
      <c r="Q26" s="65"/>
      <c r="R26" s="65">
        <f t="shared" si="7"/>
        <v>0</v>
      </c>
      <c r="S26" s="65"/>
      <c r="T26" s="65"/>
      <c r="U26" s="65"/>
      <c r="V26" s="65"/>
      <c r="W26" s="67"/>
      <c r="X26" s="65">
        <f t="shared" si="8"/>
        <v>0</v>
      </c>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8"/>
    </row>
    <row r="27" spans="1:58" x14ac:dyDescent="0.2">
      <c r="A27" s="64" t="s">
        <v>248</v>
      </c>
      <c r="B27" s="65">
        <f t="shared" si="9"/>
        <v>-75847.484375</v>
      </c>
      <c r="C27" s="65"/>
      <c r="D27" s="65">
        <v>-75847.484375</v>
      </c>
      <c r="E27" s="65"/>
      <c r="F27" s="65"/>
      <c r="G27" s="65"/>
      <c r="H27" s="65"/>
      <c r="I27" s="65"/>
      <c r="J27" s="65"/>
      <c r="K27" s="65">
        <v>70358.399999999994</v>
      </c>
      <c r="L27" s="65"/>
      <c r="M27" s="65"/>
      <c r="N27" s="67"/>
      <c r="O27" s="65">
        <v>26237</v>
      </c>
      <c r="P27" s="65"/>
      <c r="Q27" s="65"/>
      <c r="R27" s="65">
        <f t="shared" si="7"/>
        <v>0</v>
      </c>
      <c r="S27" s="65"/>
      <c r="T27" s="65"/>
      <c r="U27" s="65"/>
      <c r="V27" s="65"/>
      <c r="W27" s="67"/>
      <c r="X27" s="65">
        <f t="shared" si="8"/>
        <v>0</v>
      </c>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8"/>
    </row>
    <row r="28" spans="1:58" x14ac:dyDescent="0.2">
      <c r="A28" s="64" t="s">
        <v>249</v>
      </c>
      <c r="B28" s="65">
        <f t="shared" si="9"/>
        <v>0</v>
      </c>
      <c r="C28" s="65"/>
      <c r="D28" s="65"/>
      <c r="E28" s="65"/>
      <c r="F28" s="65"/>
      <c r="G28" s="65"/>
      <c r="H28" s="65"/>
      <c r="I28" s="65"/>
      <c r="J28" s="65"/>
      <c r="K28" s="65"/>
      <c r="L28" s="65"/>
      <c r="M28" s="65"/>
      <c r="N28" s="67">
        <v>21597.359375</v>
      </c>
      <c r="O28" s="65"/>
      <c r="P28" s="65"/>
      <c r="Q28" s="65"/>
      <c r="R28" s="65">
        <f t="shared" si="7"/>
        <v>0</v>
      </c>
      <c r="S28" s="65"/>
      <c r="T28" s="65"/>
      <c r="U28" s="65"/>
      <c r="V28" s="65"/>
      <c r="W28" s="67"/>
      <c r="X28" s="65">
        <f t="shared" si="8"/>
        <v>0</v>
      </c>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8"/>
    </row>
    <row r="29" spans="1:58" x14ac:dyDescent="0.2">
      <c r="A29" s="64" t="s">
        <v>250</v>
      </c>
      <c r="B29" s="65">
        <f t="shared" si="9"/>
        <v>0</v>
      </c>
      <c r="C29" s="65"/>
      <c r="D29" s="65"/>
      <c r="E29" s="65"/>
      <c r="F29" s="65"/>
      <c r="G29" s="65"/>
      <c r="H29" s="65"/>
      <c r="I29" s="65"/>
      <c r="J29" s="65"/>
      <c r="K29" s="65">
        <v>-70358.399999999994</v>
      </c>
      <c r="L29" s="65"/>
      <c r="M29" s="65"/>
      <c r="N29" s="67"/>
      <c r="O29" s="65"/>
      <c r="P29" s="65">
        <v>25894</v>
      </c>
      <c r="Q29" s="65"/>
      <c r="R29" s="65">
        <f t="shared" si="7"/>
        <v>0</v>
      </c>
      <c r="S29" s="65"/>
      <c r="T29" s="65"/>
      <c r="U29" s="65"/>
      <c r="V29" s="65"/>
      <c r="W29" s="67"/>
      <c r="X29" s="65">
        <f t="shared" si="8"/>
        <v>0</v>
      </c>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8"/>
    </row>
    <row r="30" spans="1:58" x14ac:dyDescent="0.2">
      <c r="A30" s="64" t="s">
        <v>251</v>
      </c>
      <c r="B30" s="65">
        <f t="shared" si="9"/>
        <v>0</v>
      </c>
      <c r="C30" s="65"/>
      <c r="D30" s="65"/>
      <c r="E30" s="65"/>
      <c r="F30" s="65"/>
      <c r="G30" s="65"/>
      <c r="H30" s="65"/>
      <c r="I30" s="65"/>
      <c r="J30" s="65"/>
      <c r="K30" s="65"/>
      <c r="L30" s="65"/>
      <c r="M30" s="65"/>
      <c r="N30" s="67"/>
      <c r="O30" s="65"/>
      <c r="P30" s="65"/>
      <c r="Q30" s="65"/>
      <c r="R30" s="65">
        <f t="shared" si="7"/>
        <v>0</v>
      </c>
      <c r="S30" s="65"/>
      <c r="T30" s="65"/>
      <c r="U30" s="65"/>
      <c r="V30" s="65"/>
      <c r="W30" s="67"/>
      <c r="X30" s="65">
        <f t="shared" si="8"/>
        <v>0</v>
      </c>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8"/>
    </row>
    <row r="31" spans="1:58" x14ac:dyDescent="0.2">
      <c r="A31" s="64" t="s">
        <v>252</v>
      </c>
      <c r="B31" s="65">
        <f t="shared" si="9"/>
        <v>0</v>
      </c>
      <c r="C31" s="65"/>
      <c r="D31" s="65"/>
      <c r="E31" s="65"/>
      <c r="F31" s="65"/>
      <c r="G31" s="65"/>
      <c r="H31" s="65"/>
      <c r="I31" s="65"/>
      <c r="J31" s="65"/>
      <c r="K31" s="65"/>
      <c r="L31" s="65"/>
      <c r="M31" s="65"/>
      <c r="N31" s="67"/>
      <c r="O31" s="65"/>
      <c r="P31" s="65"/>
      <c r="Q31" s="65"/>
      <c r="R31" s="65">
        <f t="shared" si="7"/>
        <v>0</v>
      </c>
      <c r="S31" s="65"/>
      <c r="T31" s="65"/>
      <c r="U31" s="65"/>
      <c r="V31" s="65"/>
      <c r="W31" s="67"/>
      <c r="X31" s="65">
        <f t="shared" si="8"/>
        <v>0</v>
      </c>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8"/>
    </row>
    <row r="32" spans="1:58" x14ac:dyDescent="0.2">
      <c r="A32" s="64" t="s">
        <v>253</v>
      </c>
      <c r="B32" s="65">
        <f t="shared" si="9"/>
        <v>0</v>
      </c>
      <c r="C32" s="65"/>
      <c r="D32" s="65"/>
      <c r="E32" s="65"/>
      <c r="F32" s="65"/>
      <c r="G32" s="65"/>
      <c r="H32" s="65"/>
      <c r="I32" s="65"/>
      <c r="J32" s="65"/>
      <c r="K32" s="65"/>
      <c r="L32" s="65"/>
      <c r="M32" s="65"/>
      <c r="N32" s="67"/>
      <c r="O32" s="65"/>
      <c r="P32" s="65"/>
      <c r="Q32" s="65"/>
      <c r="R32" s="65">
        <f t="shared" si="7"/>
        <v>0</v>
      </c>
      <c r="S32" s="65"/>
      <c r="T32" s="65"/>
      <c r="U32" s="65"/>
      <c r="V32" s="65"/>
      <c r="W32" s="67"/>
      <c r="X32" s="65">
        <f>SUM(Y32:AC32)</f>
        <v>-900441.3671875</v>
      </c>
      <c r="Y32" s="65">
        <v>-834057.1875</v>
      </c>
      <c r="Z32" s="65">
        <v>-66384.1796875</v>
      </c>
      <c r="AA32" s="65"/>
      <c r="AB32" s="65"/>
      <c r="AC32" s="65"/>
      <c r="AD32" s="65">
        <v>4398.73828125</v>
      </c>
      <c r="AE32" s="65"/>
      <c r="AF32" s="65">
        <v>16366.7373046875</v>
      </c>
      <c r="AG32" s="65">
        <v>324919.125</v>
      </c>
      <c r="AH32" s="65">
        <v>89.754005432128906</v>
      </c>
      <c r="AI32" s="65"/>
      <c r="AJ32" s="65">
        <v>109589.125</v>
      </c>
      <c r="AK32" s="65">
        <v>18799.888671875</v>
      </c>
      <c r="AL32" s="65">
        <v>366813.4375</v>
      </c>
      <c r="AM32" s="65">
        <v>54573.27734375</v>
      </c>
      <c r="AN32" s="65"/>
      <c r="AO32" s="65">
        <v>4763.77978515625</v>
      </c>
      <c r="AP32" s="65">
        <v>65531.87109375</v>
      </c>
      <c r="AQ32" s="65">
        <v>14557.439453125</v>
      </c>
      <c r="AR32" s="65">
        <v>2779.576416015625</v>
      </c>
      <c r="AS32" s="65"/>
      <c r="AT32" s="65">
        <v>12048.09375</v>
      </c>
      <c r="AU32" s="65"/>
      <c r="AV32" s="65"/>
      <c r="AW32" s="65"/>
      <c r="AX32" s="65"/>
      <c r="AY32" s="65"/>
      <c r="AZ32" s="65"/>
      <c r="BA32" s="65"/>
      <c r="BB32" s="65"/>
      <c r="BC32" s="65"/>
      <c r="BD32" s="65"/>
      <c r="BE32" s="65"/>
      <c r="BF32" s="68"/>
    </row>
    <row r="33" spans="1:58" x14ac:dyDescent="0.2">
      <c r="A33" s="64" t="s">
        <v>254</v>
      </c>
      <c r="B33" s="65">
        <f>+D33+F33+G33+E33</f>
        <v>-905260.5</v>
      </c>
      <c r="C33" s="65"/>
      <c r="D33" s="65"/>
      <c r="E33" s="65"/>
      <c r="F33" s="65">
        <v>-905260.5</v>
      </c>
      <c r="G33" s="65"/>
      <c r="H33" s="65"/>
      <c r="I33" s="65"/>
      <c r="J33" s="65"/>
      <c r="K33" s="65"/>
      <c r="L33" s="65"/>
      <c r="M33" s="65"/>
      <c r="N33" s="67"/>
      <c r="O33" s="65"/>
      <c r="P33" s="65"/>
      <c r="Q33" s="65"/>
      <c r="R33" s="65">
        <f t="shared" si="7"/>
        <v>0</v>
      </c>
      <c r="S33" s="65"/>
      <c r="T33" s="65"/>
      <c r="U33" s="65"/>
      <c r="V33" s="65"/>
      <c r="W33" s="67">
        <v>-67352.4765625</v>
      </c>
      <c r="X33" s="65">
        <f t="shared" ref="X33:X34" si="11">SUM(Y33:AC33)</f>
        <v>0</v>
      </c>
      <c r="Y33" s="65"/>
      <c r="Z33" s="65"/>
      <c r="AA33" s="65"/>
      <c r="AB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8"/>
    </row>
    <row r="34" spans="1:58" x14ac:dyDescent="0.2">
      <c r="A34" s="64" t="s">
        <v>255</v>
      </c>
      <c r="B34" s="65">
        <f>+D34+F34+G34</f>
        <v>0</v>
      </c>
      <c r="C34" s="65"/>
      <c r="D34" s="65"/>
      <c r="E34" s="65"/>
      <c r="F34" s="65"/>
      <c r="G34" s="65"/>
      <c r="H34" s="65"/>
      <c r="I34" s="65"/>
      <c r="J34" s="65"/>
      <c r="K34" s="65"/>
      <c r="L34" s="65"/>
      <c r="M34" s="65"/>
      <c r="N34" s="67"/>
      <c r="O34" s="65"/>
      <c r="P34" s="65"/>
      <c r="Q34" s="65"/>
      <c r="R34" s="65">
        <f>SUM(S34:V34)</f>
        <v>-159707</v>
      </c>
      <c r="S34" s="65">
        <v>-159707</v>
      </c>
      <c r="T34" s="65"/>
      <c r="U34" s="65"/>
      <c r="V34" s="65"/>
      <c r="W34" s="67"/>
      <c r="X34" s="65">
        <f t="shared" si="11"/>
        <v>-309428.5625</v>
      </c>
      <c r="Y34" s="65"/>
      <c r="Z34" s="65"/>
      <c r="AA34" s="65"/>
      <c r="AB34" s="65"/>
      <c r="AC34" s="65">
        <v>-309428.5625</v>
      </c>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8"/>
    </row>
    <row r="35" spans="1:58" x14ac:dyDescent="0.2">
      <c r="A35" s="64" t="s">
        <v>236</v>
      </c>
      <c r="B35" s="74"/>
      <c r="C35" s="65"/>
      <c r="D35" s="65"/>
      <c r="E35" s="65"/>
      <c r="F35" s="65"/>
      <c r="G35" s="65"/>
      <c r="H35" s="65"/>
      <c r="I35" s="65"/>
      <c r="J35" s="65"/>
      <c r="K35" s="65"/>
      <c r="L35" s="65"/>
      <c r="M35" s="65"/>
      <c r="N35" s="67"/>
      <c r="O35" s="65"/>
      <c r="P35" s="65"/>
      <c r="Q35" s="65"/>
      <c r="R35" s="65"/>
      <c r="S35" s="65"/>
      <c r="T35" s="65"/>
      <c r="U35" s="65"/>
      <c r="V35" s="65"/>
      <c r="W35" s="67"/>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8"/>
    </row>
    <row r="36" spans="1:58" s="2" customFormat="1" ht="15" customHeight="1" x14ac:dyDescent="0.2">
      <c r="A36" s="70" t="s">
        <v>256</v>
      </c>
      <c r="B36" s="75">
        <f>SUM(B37:B47)</f>
        <v>0</v>
      </c>
      <c r="C36" s="75">
        <f t="shared" ref="C36:AU36" si="12">SUM(C37:C47)</f>
        <v>0</v>
      </c>
      <c r="D36" s="75">
        <f t="shared" si="12"/>
        <v>0</v>
      </c>
      <c r="E36" s="75"/>
      <c r="F36" s="75">
        <f t="shared" si="12"/>
        <v>0</v>
      </c>
      <c r="G36" s="75">
        <f t="shared" si="12"/>
        <v>0</v>
      </c>
      <c r="H36" s="75">
        <f t="shared" si="12"/>
        <v>0</v>
      </c>
      <c r="I36" s="75">
        <f t="shared" si="12"/>
        <v>0</v>
      </c>
      <c r="J36" s="75">
        <f t="shared" si="12"/>
        <v>0</v>
      </c>
      <c r="K36" s="75">
        <f t="shared" si="12"/>
        <v>0</v>
      </c>
      <c r="L36" s="75">
        <f t="shared" si="12"/>
        <v>0</v>
      </c>
      <c r="M36" s="75">
        <f t="shared" si="12"/>
        <v>0</v>
      </c>
      <c r="N36" s="76">
        <f t="shared" si="12"/>
        <v>0</v>
      </c>
      <c r="O36" s="75">
        <f t="shared" si="12"/>
        <v>0</v>
      </c>
      <c r="P36" s="75">
        <f t="shared" si="12"/>
        <v>0</v>
      </c>
      <c r="Q36" s="75">
        <f t="shared" si="12"/>
        <v>0</v>
      </c>
      <c r="R36" s="75">
        <f t="shared" si="12"/>
        <v>0</v>
      </c>
      <c r="S36" s="75">
        <f t="shared" si="12"/>
        <v>0</v>
      </c>
      <c r="T36" s="75">
        <f t="shared" si="12"/>
        <v>0</v>
      </c>
      <c r="U36" s="75">
        <f t="shared" si="12"/>
        <v>0</v>
      </c>
      <c r="V36" s="75">
        <f t="shared" si="12"/>
        <v>0</v>
      </c>
      <c r="W36" s="76">
        <f t="shared" si="12"/>
        <v>-16176.0029296875</v>
      </c>
      <c r="X36" s="76">
        <f t="shared" si="12"/>
        <v>0</v>
      </c>
      <c r="Y36" s="75">
        <f t="shared" si="12"/>
        <v>0</v>
      </c>
      <c r="Z36" s="75">
        <f t="shared" si="12"/>
        <v>0</v>
      </c>
      <c r="AA36" s="75">
        <f t="shared" si="12"/>
        <v>0</v>
      </c>
      <c r="AB36" s="75">
        <f t="shared" si="12"/>
        <v>0</v>
      </c>
      <c r="AC36" s="75">
        <f t="shared" si="12"/>
        <v>0</v>
      </c>
      <c r="AD36" s="75">
        <f t="shared" si="12"/>
        <v>-4398.73828125</v>
      </c>
      <c r="AE36" s="75">
        <f t="shared" si="12"/>
        <v>0</v>
      </c>
      <c r="AF36" s="75">
        <f t="shared" si="12"/>
        <v>0</v>
      </c>
      <c r="AG36" s="75">
        <f t="shared" si="12"/>
        <v>0</v>
      </c>
      <c r="AH36" s="75">
        <f t="shared" si="12"/>
        <v>0</v>
      </c>
      <c r="AI36" s="75">
        <f t="shared" si="12"/>
        <v>0</v>
      </c>
      <c r="AJ36" s="75">
        <f t="shared" si="12"/>
        <v>0</v>
      </c>
      <c r="AK36" s="75">
        <f t="shared" si="12"/>
        <v>0</v>
      </c>
      <c r="AL36" s="75">
        <f t="shared" si="12"/>
        <v>0</v>
      </c>
      <c r="AM36" s="75">
        <f t="shared" si="12"/>
        <v>0</v>
      </c>
      <c r="AN36" s="75">
        <f t="shared" si="12"/>
        <v>0</v>
      </c>
      <c r="AO36" s="75">
        <f t="shared" si="12"/>
        <v>0</v>
      </c>
      <c r="AP36" s="75">
        <f t="shared" si="12"/>
        <v>0</v>
      </c>
      <c r="AQ36" s="75">
        <f t="shared" si="12"/>
        <v>0</v>
      </c>
      <c r="AR36" s="75">
        <f t="shared" si="12"/>
        <v>0</v>
      </c>
      <c r="AS36" s="75">
        <f t="shared" si="12"/>
        <v>0</v>
      </c>
      <c r="AT36" s="75">
        <f t="shared" si="12"/>
        <v>0</v>
      </c>
      <c r="AU36" s="75">
        <f t="shared" si="12"/>
        <v>0</v>
      </c>
      <c r="AV36" s="75"/>
      <c r="AW36" s="75"/>
      <c r="AX36" s="75"/>
      <c r="AY36" s="75"/>
      <c r="AZ36" s="75"/>
      <c r="BA36" s="75"/>
      <c r="BB36" s="75">
        <f>SUM(BB37:BB47)</f>
        <v>0</v>
      </c>
      <c r="BC36" s="75">
        <f>SUM(BC37:BC47)</f>
        <v>0</v>
      </c>
      <c r="BD36" s="75">
        <f>SUM(BD37:BD47)</f>
        <v>0</v>
      </c>
      <c r="BE36" s="75">
        <f>SUM(BE37:BE47)</f>
        <v>108795.5986328125</v>
      </c>
      <c r="BF36" s="77">
        <f>SUM(BF37:BF47)</f>
        <v>0</v>
      </c>
    </row>
    <row r="37" spans="1:58" x14ac:dyDescent="0.2">
      <c r="A37" s="64" t="s">
        <v>257</v>
      </c>
      <c r="B37" s="65">
        <f t="shared" ref="B37:B49" si="13">+D37+F37+G37</f>
        <v>0</v>
      </c>
      <c r="C37" s="65"/>
      <c r="D37" s="65"/>
      <c r="E37" s="65"/>
      <c r="F37" s="65"/>
      <c r="G37" s="65"/>
      <c r="H37" s="65"/>
      <c r="I37" s="65"/>
      <c r="J37" s="65"/>
      <c r="K37" s="65"/>
      <c r="L37" s="65"/>
      <c r="M37" s="65"/>
      <c r="N37" s="67"/>
      <c r="O37" s="65"/>
      <c r="P37" s="65"/>
      <c r="Q37" s="65"/>
      <c r="R37" s="65">
        <f t="shared" ref="R37:R49" si="14">SUM(S37:V37)</f>
        <v>0</v>
      </c>
      <c r="S37" s="65"/>
      <c r="T37" s="65"/>
      <c r="U37" s="65"/>
      <c r="V37" s="65"/>
      <c r="W37" s="67"/>
      <c r="X37" s="65">
        <f t="shared" ref="X37:X47" si="15">SUM(Y37:AC37)</f>
        <v>0</v>
      </c>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v>11628</v>
      </c>
      <c r="BF37" s="68"/>
    </row>
    <row r="38" spans="1:58" x14ac:dyDescent="0.2">
      <c r="A38" s="64" t="s">
        <v>258</v>
      </c>
      <c r="B38" s="65">
        <f t="shared" si="13"/>
        <v>0</v>
      </c>
      <c r="C38" s="65"/>
      <c r="D38" s="65"/>
      <c r="E38" s="65"/>
      <c r="F38" s="65"/>
      <c r="G38" s="65"/>
      <c r="H38" s="65"/>
      <c r="I38" s="65"/>
      <c r="J38" s="65"/>
      <c r="K38" s="65"/>
      <c r="L38" s="65"/>
      <c r="M38" s="65"/>
      <c r="N38" s="67"/>
      <c r="O38" s="65"/>
      <c r="P38" s="65"/>
      <c r="Q38" s="65"/>
      <c r="R38" s="65">
        <f t="shared" si="14"/>
        <v>0</v>
      </c>
      <c r="S38" s="65"/>
      <c r="T38" s="65"/>
      <c r="U38" s="65"/>
      <c r="V38" s="65"/>
      <c r="W38" s="67"/>
      <c r="X38" s="65">
        <f t="shared" si="15"/>
        <v>0</v>
      </c>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8"/>
    </row>
    <row r="39" spans="1:58" x14ac:dyDescent="0.2">
      <c r="A39" s="64" t="s">
        <v>247</v>
      </c>
      <c r="B39" s="65">
        <f t="shared" si="13"/>
        <v>0</v>
      </c>
      <c r="C39" s="65"/>
      <c r="D39" s="65"/>
      <c r="E39" s="65"/>
      <c r="F39" s="65"/>
      <c r="G39" s="65"/>
      <c r="H39" s="65"/>
      <c r="I39" s="65"/>
      <c r="J39" s="65"/>
      <c r="K39" s="65"/>
      <c r="L39" s="65"/>
      <c r="M39" s="65"/>
      <c r="N39" s="67"/>
      <c r="O39" s="65"/>
      <c r="P39" s="65"/>
      <c r="Q39" s="65"/>
      <c r="R39" s="65">
        <f t="shared" si="14"/>
        <v>0</v>
      </c>
      <c r="S39" s="65"/>
      <c r="T39" s="65"/>
      <c r="U39" s="65"/>
      <c r="V39" s="65"/>
      <c r="W39" s="67"/>
      <c r="X39" s="65">
        <f t="shared" si="15"/>
        <v>0</v>
      </c>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8"/>
    </row>
    <row r="40" spans="1:58" x14ac:dyDescent="0.2">
      <c r="A40" s="64" t="s">
        <v>248</v>
      </c>
      <c r="B40" s="65">
        <f t="shared" si="13"/>
        <v>0</v>
      </c>
      <c r="C40" s="65"/>
      <c r="D40" s="65"/>
      <c r="E40" s="65"/>
      <c r="F40" s="65"/>
      <c r="G40" s="65"/>
      <c r="H40" s="65"/>
      <c r="I40" s="65"/>
      <c r="J40" s="65"/>
      <c r="K40" s="65"/>
      <c r="L40" s="65"/>
      <c r="M40" s="65"/>
      <c r="N40" s="67"/>
      <c r="O40" s="65"/>
      <c r="P40" s="65"/>
      <c r="Q40" s="65"/>
      <c r="R40" s="65">
        <f t="shared" si="14"/>
        <v>0</v>
      </c>
      <c r="S40" s="65"/>
      <c r="T40" s="65"/>
      <c r="U40" s="65"/>
      <c r="V40" s="65"/>
      <c r="W40" s="67"/>
      <c r="X40" s="65">
        <f t="shared" si="15"/>
        <v>0</v>
      </c>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8"/>
    </row>
    <row r="41" spans="1:58" x14ac:dyDescent="0.2">
      <c r="A41" s="64" t="s">
        <v>249</v>
      </c>
      <c r="B41" s="65">
        <f t="shared" si="13"/>
        <v>0</v>
      </c>
      <c r="C41" s="65"/>
      <c r="D41" s="65"/>
      <c r="E41" s="65"/>
      <c r="F41" s="65"/>
      <c r="G41" s="65"/>
      <c r="H41" s="65"/>
      <c r="I41" s="65"/>
      <c r="J41" s="65"/>
      <c r="K41" s="65"/>
      <c r="L41" s="65"/>
      <c r="M41" s="65"/>
      <c r="N41" s="67"/>
      <c r="O41" s="65"/>
      <c r="P41" s="65"/>
      <c r="Q41" s="65"/>
      <c r="R41" s="65">
        <f t="shared" si="14"/>
        <v>0</v>
      </c>
      <c r="S41" s="65"/>
      <c r="T41" s="65"/>
      <c r="U41" s="65"/>
      <c r="V41" s="65"/>
      <c r="W41" s="67"/>
      <c r="X41" s="65">
        <f t="shared" si="15"/>
        <v>0</v>
      </c>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8"/>
    </row>
    <row r="42" spans="1:58" x14ac:dyDescent="0.2">
      <c r="A42" s="64" t="s">
        <v>259</v>
      </c>
      <c r="B42" s="65">
        <f t="shared" si="13"/>
        <v>0</v>
      </c>
      <c r="C42" s="65"/>
      <c r="D42" s="65"/>
      <c r="E42" s="65"/>
      <c r="F42" s="65"/>
      <c r="G42" s="65"/>
      <c r="H42" s="65"/>
      <c r="I42" s="65"/>
      <c r="J42" s="65"/>
      <c r="K42" s="65"/>
      <c r="L42" s="65"/>
      <c r="M42" s="65"/>
      <c r="N42" s="67"/>
      <c r="O42" s="65"/>
      <c r="P42" s="65"/>
      <c r="Q42" s="65"/>
      <c r="R42" s="65">
        <f t="shared" si="14"/>
        <v>0</v>
      </c>
      <c r="S42" s="65"/>
      <c r="T42" s="65"/>
      <c r="U42" s="65"/>
      <c r="V42" s="65"/>
      <c r="W42" s="67"/>
      <c r="X42" s="65">
        <f t="shared" si="15"/>
        <v>0</v>
      </c>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8"/>
    </row>
    <row r="43" spans="1:58" x14ac:dyDescent="0.2">
      <c r="A43" s="64" t="s">
        <v>253</v>
      </c>
      <c r="B43" s="65">
        <f t="shared" si="13"/>
        <v>0</v>
      </c>
      <c r="C43" s="65"/>
      <c r="D43" s="65"/>
      <c r="E43" s="65"/>
      <c r="F43" s="65"/>
      <c r="G43" s="65"/>
      <c r="H43" s="65"/>
      <c r="I43" s="65"/>
      <c r="J43" s="65"/>
      <c r="K43" s="65"/>
      <c r="L43" s="65"/>
      <c r="M43" s="65"/>
      <c r="N43" s="67"/>
      <c r="O43" s="65"/>
      <c r="P43" s="65"/>
      <c r="Q43" s="65"/>
      <c r="R43" s="65">
        <f t="shared" si="14"/>
        <v>0</v>
      </c>
      <c r="S43" s="65"/>
      <c r="T43" s="65"/>
      <c r="U43" s="65"/>
      <c r="V43" s="65"/>
      <c r="W43" s="67"/>
      <c r="X43" s="65">
        <f t="shared" si="15"/>
        <v>0</v>
      </c>
      <c r="Y43" s="65"/>
      <c r="Z43" s="65"/>
      <c r="AA43" s="65"/>
      <c r="AB43" s="65"/>
      <c r="AC43" s="65"/>
      <c r="AD43" s="65">
        <v>-4398.73828125</v>
      </c>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v>29304</v>
      </c>
      <c r="BF43" s="68"/>
    </row>
    <row r="44" spans="1:58" x14ac:dyDescent="0.2">
      <c r="A44" s="64" t="s">
        <v>260</v>
      </c>
      <c r="B44" s="65">
        <f>+D44+F44+G44</f>
        <v>0</v>
      </c>
      <c r="C44" s="65"/>
      <c r="D44" s="65"/>
      <c r="E44" s="65"/>
      <c r="F44" s="65"/>
      <c r="G44" s="65"/>
      <c r="H44" s="65"/>
      <c r="I44" s="65"/>
      <c r="J44" s="65"/>
      <c r="K44" s="65"/>
      <c r="L44" s="65"/>
      <c r="M44" s="65"/>
      <c r="N44" s="67"/>
      <c r="O44" s="65"/>
      <c r="P44" s="65"/>
      <c r="Q44" s="65"/>
      <c r="R44" s="65">
        <f t="shared" si="14"/>
        <v>0</v>
      </c>
      <c r="S44" s="65"/>
      <c r="T44" s="65"/>
      <c r="U44" s="65"/>
      <c r="V44" s="65"/>
      <c r="W44" s="67">
        <v>-16176.0029296875</v>
      </c>
      <c r="X44" s="65">
        <f t="shared" si="15"/>
        <v>0</v>
      </c>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v>53600.3984375</v>
      </c>
      <c r="BF44" s="68"/>
    </row>
    <row r="45" spans="1:58" x14ac:dyDescent="0.2">
      <c r="A45" s="64" t="s">
        <v>261</v>
      </c>
      <c r="B45" s="65">
        <f t="shared" si="13"/>
        <v>0</v>
      </c>
      <c r="C45" s="65"/>
      <c r="D45" s="65"/>
      <c r="E45" s="65"/>
      <c r="F45" s="65"/>
      <c r="G45" s="65"/>
      <c r="H45" s="65"/>
      <c r="I45" s="65"/>
      <c r="J45" s="65"/>
      <c r="K45" s="65"/>
      <c r="L45" s="65"/>
      <c r="M45" s="65"/>
      <c r="N45" s="67"/>
      <c r="O45" s="65"/>
      <c r="P45" s="65"/>
      <c r="Q45" s="65"/>
      <c r="R45" s="65">
        <f t="shared" si="14"/>
        <v>0</v>
      </c>
      <c r="S45" s="65"/>
      <c r="T45" s="65"/>
      <c r="U45" s="65"/>
      <c r="V45" s="65"/>
      <c r="W45" s="67"/>
      <c r="X45" s="65">
        <f t="shared" si="15"/>
        <v>0</v>
      </c>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v>14263.2001953125</v>
      </c>
      <c r="BF45" s="68"/>
    </row>
    <row r="46" spans="1:58" x14ac:dyDescent="0.2">
      <c r="A46" s="64" t="s">
        <v>262</v>
      </c>
      <c r="B46" s="65">
        <f t="shared" si="13"/>
        <v>0</v>
      </c>
      <c r="C46" s="65"/>
      <c r="D46" s="65"/>
      <c r="E46" s="65"/>
      <c r="F46" s="65"/>
      <c r="G46" s="65"/>
      <c r="H46" s="65"/>
      <c r="I46" s="65"/>
      <c r="J46" s="65"/>
      <c r="K46" s="65"/>
      <c r="L46" s="65"/>
      <c r="M46" s="65"/>
      <c r="N46" s="67"/>
      <c r="O46" s="65"/>
      <c r="P46" s="65"/>
      <c r="Q46" s="65"/>
      <c r="R46" s="65">
        <f t="shared" si="14"/>
        <v>0</v>
      </c>
      <c r="S46" s="65"/>
      <c r="T46" s="65"/>
      <c r="U46" s="65"/>
      <c r="V46" s="65"/>
      <c r="W46" s="67"/>
      <c r="X46" s="65">
        <f t="shared" si="15"/>
        <v>0</v>
      </c>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8"/>
    </row>
    <row r="47" spans="1:58" x14ac:dyDescent="0.2">
      <c r="A47" s="64" t="s">
        <v>263</v>
      </c>
      <c r="B47" s="65">
        <f t="shared" si="13"/>
        <v>0</v>
      </c>
      <c r="C47" s="65"/>
      <c r="D47" s="65"/>
      <c r="E47" s="65"/>
      <c r="F47" s="65"/>
      <c r="G47" s="65"/>
      <c r="H47" s="65"/>
      <c r="I47" s="65"/>
      <c r="J47" s="65"/>
      <c r="K47" s="65"/>
      <c r="L47" s="65"/>
      <c r="M47" s="65"/>
      <c r="N47" s="67"/>
      <c r="O47" s="65"/>
      <c r="P47" s="65"/>
      <c r="Q47" s="65"/>
      <c r="R47" s="65">
        <f t="shared" si="14"/>
        <v>0</v>
      </c>
      <c r="S47" s="65"/>
      <c r="T47" s="65"/>
      <c r="U47" s="65"/>
      <c r="V47" s="65"/>
      <c r="W47" s="67"/>
      <c r="X47" s="65">
        <f t="shared" si="15"/>
        <v>0</v>
      </c>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8"/>
    </row>
    <row r="48" spans="1:58" x14ac:dyDescent="0.2">
      <c r="A48" s="64" t="s">
        <v>236</v>
      </c>
      <c r="B48" s="65"/>
      <c r="C48" s="65"/>
      <c r="D48" s="65"/>
      <c r="E48" s="65"/>
      <c r="F48" s="65"/>
      <c r="G48" s="65"/>
      <c r="H48" s="65"/>
      <c r="I48" s="65"/>
      <c r="J48" s="65"/>
      <c r="K48" s="65"/>
      <c r="L48" s="65"/>
      <c r="M48" s="65"/>
      <c r="N48" s="67"/>
      <c r="O48" s="65"/>
      <c r="P48" s="65"/>
      <c r="Q48" s="65"/>
      <c r="R48" s="65">
        <f t="shared" si="14"/>
        <v>0</v>
      </c>
      <c r="S48" s="65"/>
      <c r="T48" s="65"/>
      <c r="U48" s="65"/>
      <c r="V48" s="65"/>
      <c r="W48" s="67"/>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8"/>
    </row>
    <row r="49" spans="1:58" x14ac:dyDescent="0.2">
      <c r="A49" s="64" t="s">
        <v>264</v>
      </c>
      <c r="B49" s="65">
        <f t="shared" si="13"/>
        <v>0</v>
      </c>
      <c r="C49" s="65"/>
      <c r="D49" s="65"/>
      <c r="E49" s="65"/>
      <c r="F49" s="65"/>
      <c r="G49" s="65"/>
      <c r="H49" s="65"/>
      <c r="I49" s="65"/>
      <c r="J49" s="65"/>
      <c r="K49" s="65"/>
      <c r="L49" s="65"/>
      <c r="M49" s="65"/>
      <c r="N49" s="67"/>
      <c r="O49" s="65"/>
      <c r="P49" s="65"/>
      <c r="Q49" s="65"/>
      <c r="R49" s="65">
        <f t="shared" si="14"/>
        <v>0</v>
      </c>
      <c r="S49" s="65"/>
      <c r="T49" s="65"/>
      <c r="U49" s="65"/>
      <c r="V49" s="65"/>
      <c r="W49" s="67"/>
      <c r="X49" s="65">
        <f>SUM(Y49:AC49)</f>
        <v>0</v>
      </c>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v>88084.796875</v>
      </c>
      <c r="BF49" s="68"/>
    </row>
    <row r="50" spans="1:58" x14ac:dyDescent="0.2">
      <c r="A50" s="64" t="s">
        <v>236</v>
      </c>
      <c r="B50" s="65"/>
      <c r="C50" s="65"/>
      <c r="D50" s="65"/>
      <c r="E50" s="65"/>
      <c r="F50" s="65"/>
      <c r="G50" s="65"/>
      <c r="H50" s="65"/>
      <c r="I50" s="65"/>
      <c r="J50" s="65"/>
      <c r="K50" s="65"/>
      <c r="L50" s="65"/>
      <c r="M50" s="65"/>
      <c r="N50" s="67"/>
      <c r="O50" s="65"/>
      <c r="P50" s="65"/>
      <c r="Q50" s="65"/>
      <c r="R50" s="65"/>
      <c r="S50" s="65"/>
      <c r="T50" s="65"/>
      <c r="U50" s="65"/>
      <c r="V50" s="65"/>
      <c r="W50" s="67"/>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8"/>
    </row>
    <row r="51" spans="1:58" s="2" customFormat="1" ht="15" customHeight="1" x14ac:dyDescent="0.2">
      <c r="A51" s="70" t="s">
        <v>265</v>
      </c>
      <c r="B51" s="71">
        <f>+B53+B68+B77+B83</f>
        <v>566285.6433363281</v>
      </c>
      <c r="C51" s="71">
        <f t="shared" ref="C51:AU51" si="16">+C53+C68+C77+C83</f>
        <v>0</v>
      </c>
      <c r="D51" s="71">
        <f>+D53+D68+D77+D83</f>
        <v>0</v>
      </c>
      <c r="E51" s="71">
        <f>+E53+E68+E77+E83</f>
        <v>28502.4136</v>
      </c>
      <c r="F51" s="71">
        <f t="shared" si="16"/>
        <v>537783.22973632813</v>
      </c>
      <c r="G51" s="71">
        <f t="shared" si="16"/>
        <v>0</v>
      </c>
      <c r="H51" s="71">
        <f t="shared" si="16"/>
        <v>0</v>
      </c>
      <c r="I51" s="71">
        <f t="shared" si="16"/>
        <v>0</v>
      </c>
      <c r="J51" s="71">
        <f t="shared" si="16"/>
        <v>0</v>
      </c>
      <c r="K51" s="71">
        <f t="shared" si="16"/>
        <v>0</v>
      </c>
      <c r="L51" s="71">
        <f t="shared" si="16"/>
        <v>0</v>
      </c>
      <c r="M51" s="71">
        <f t="shared" si="16"/>
        <v>0</v>
      </c>
      <c r="N51" s="72">
        <f t="shared" si="16"/>
        <v>21597.35888671875</v>
      </c>
      <c r="O51" s="71">
        <f t="shared" si="16"/>
        <v>26237</v>
      </c>
      <c r="P51" s="71">
        <f t="shared" si="16"/>
        <v>25894</v>
      </c>
      <c r="Q51" s="71">
        <f t="shared" si="16"/>
        <v>0</v>
      </c>
      <c r="R51" s="71">
        <f t="shared" si="16"/>
        <v>407318</v>
      </c>
      <c r="S51" s="71">
        <f t="shared" si="16"/>
        <v>407318</v>
      </c>
      <c r="T51" s="71">
        <f t="shared" si="16"/>
        <v>0</v>
      </c>
      <c r="U51" s="71">
        <f t="shared" si="16"/>
        <v>0</v>
      </c>
      <c r="V51" s="71">
        <f t="shared" si="16"/>
        <v>0</v>
      </c>
      <c r="W51" s="72">
        <f t="shared" si="16"/>
        <v>80714</v>
      </c>
      <c r="X51" s="71">
        <f>+X53+X68+X77+X83</f>
        <v>0</v>
      </c>
      <c r="Y51" s="71">
        <f t="shared" si="16"/>
        <v>0</v>
      </c>
      <c r="Z51" s="71">
        <f t="shared" si="16"/>
        <v>0</v>
      </c>
      <c r="AA51" s="71">
        <f t="shared" si="16"/>
        <v>0</v>
      </c>
      <c r="AB51" s="71">
        <f t="shared" si="16"/>
        <v>0</v>
      </c>
      <c r="AC51" s="71">
        <f t="shared" si="16"/>
        <v>0</v>
      </c>
      <c r="AD51" s="71">
        <f t="shared" si="16"/>
        <v>0</v>
      </c>
      <c r="AE51" s="71">
        <f t="shared" si="16"/>
        <v>0</v>
      </c>
      <c r="AF51" s="71">
        <f t="shared" si="16"/>
        <v>16370.512939453125</v>
      </c>
      <c r="AG51" s="71">
        <f t="shared" si="16"/>
        <v>382342.60600662231</v>
      </c>
      <c r="AH51" s="71">
        <f t="shared" si="16"/>
        <v>666.0777587890625</v>
      </c>
      <c r="AI51" s="71">
        <f t="shared" si="16"/>
        <v>0</v>
      </c>
      <c r="AJ51" s="71">
        <f t="shared" si="16"/>
        <v>79155.2734375</v>
      </c>
      <c r="AK51" s="71">
        <f t="shared" si="16"/>
        <v>18604.340461730957</v>
      </c>
      <c r="AL51" s="71">
        <f t="shared" si="16"/>
        <v>371018.10412597656</v>
      </c>
      <c r="AM51" s="71">
        <f t="shared" si="16"/>
        <v>19484.346715331078</v>
      </c>
      <c r="AN51" s="71">
        <f t="shared" si="16"/>
        <v>0</v>
      </c>
      <c r="AO51" s="71">
        <f t="shared" si="16"/>
        <v>4591.4017758071423</v>
      </c>
      <c r="AP51" s="71">
        <f t="shared" si="16"/>
        <v>66758.4501953125</v>
      </c>
      <c r="AQ51" s="71">
        <f t="shared" si="16"/>
        <v>14414.98779296875</v>
      </c>
      <c r="AR51" s="71">
        <f t="shared" si="16"/>
        <v>250.62206447124481</v>
      </c>
      <c r="AS51" s="71">
        <f t="shared" si="16"/>
        <v>0</v>
      </c>
      <c r="AT51" s="71">
        <f t="shared" si="16"/>
        <v>109022.3984375</v>
      </c>
      <c r="AU51" s="71">
        <f t="shared" si="16"/>
        <v>0</v>
      </c>
      <c r="AV51" s="71"/>
      <c r="AW51" s="71"/>
      <c r="AX51" s="71"/>
      <c r="AY51" s="71">
        <f>SUM(AY52,AY68,AY77)</f>
        <v>2768</v>
      </c>
      <c r="AZ51" s="71"/>
      <c r="BA51" s="71"/>
      <c r="BB51" s="71">
        <f>+BB53+BB68+BB77+BB83</f>
        <v>0</v>
      </c>
      <c r="BC51" s="71">
        <f>+BC53+BC68+BC77+BC83</f>
        <v>0</v>
      </c>
      <c r="BD51" s="71">
        <f>+BD53+BD68+BD77+BD83</f>
        <v>0</v>
      </c>
      <c r="BE51" s="71">
        <f>+BE53+BE68+BE77+BE83</f>
        <v>721681.7707901001</v>
      </c>
      <c r="BF51" s="73">
        <f>+BF53+BF68+BF77+BF83</f>
        <v>0</v>
      </c>
    </row>
    <row r="52" spans="1:58" x14ac:dyDescent="0.2">
      <c r="A52" s="64" t="s">
        <v>236</v>
      </c>
      <c r="B52" s="65"/>
      <c r="C52" s="65"/>
      <c r="D52" s="65"/>
      <c r="E52" s="65"/>
      <c r="F52" s="65"/>
      <c r="G52" s="65"/>
      <c r="H52" s="65"/>
      <c r="I52" s="65"/>
      <c r="J52" s="65"/>
      <c r="K52" s="65"/>
      <c r="L52" s="65"/>
      <c r="M52" s="65"/>
      <c r="N52" s="67"/>
      <c r="O52" s="65"/>
      <c r="P52" s="65"/>
      <c r="Q52" s="65"/>
      <c r="R52" s="65"/>
      <c r="S52" s="65"/>
      <c r="T52" s="65"/>
      <c r="U52" s="65"/>
      <c r="V52" s="65"/>
      <c r="W52" s="67"/>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8"/>
    </row>
    <row r="53" spans="1:58" x14ac:dyDescent="0.2">
      <c r="A53" s="78" t="s">
        <v>266</v>
      </c>
      <c r="B53" s="65">
        <f>SUM(B54:B66)</f>
        <v>420301.71223515621</v>
      </c>
      <c r="C53" s="65">
        <f t="shared" ref="C53:AU53" si="17">SUM(C54:C66)</f>
        <v>0</v>
      </c>
      <c r="D53" s="65">
        <f t="shared" si="17"/>
        <v>0</v>
      </c>
      <c r="E53" s="65">
        <f t="shared" si="17"/>
        <v>28442.5262</v>
      </c>
      <c r="F53" s="65">
        <f t="shared" si="17"/>
        <v>391859.18603515625</v>
      </c>
      <c r="G53" s="65">
        <f t="shared" si="17"/>
        <v>0</v>
      </c>
      <c r="H53" s="65">
        <f t="shared" si="17"/>
        <v>0</v>
      </c>
      <c r="I53" s="65">
        <f t="shared" si="17"/>
        <v>0</v>
      </c>
      <c r="J53" s="65">
        <f t="shared" si="17"/>
        <v>0</v>
      </c>
      <c r="K53" s="65">
        <f t="shared" si="17"/>
        <v>0</v>
      </c>
      <c r="L53" s="65">
        <f t="shared" si="17"/>
        <v>0</v>
      </c>
      <c r="M53" s="65">
        <f t="shared" si="17"/>
        <v>0</v>
      </c>
      <c r="N53" s="67">
        <f t="shared" si="17"/>
        <v>21597.35888671875</v>
      </c>
      <c r="O53" s="65">
        <f t="shared" si="17"/>
        <v>26237</v>
      </c>
      <c r="P53" s="65">
        <f t="shared" si="17"/>
        <v>25894</v>
      </c>
      <c r="Q53" s="65">
        <f t="shared" si="17"/>
        <v>0</v>
      </c>
      <c r="R53" s="65">
        <f t="shared" si="17"/>
        <v>363047</v>
      </c>
      <c r="S53" s="65">
        <f t="shared" si="17"/>
        <v>363047</v>
      </c>
      <c r="T53" s="65">
        <f t="shared" si="17"/>
        <v>0</v>
      </c>
      <c r="U53" s="65">
        <f t="shared" si="17"/>
        <v>0</v>
      </c>
      <c r="V53" s="65">
        <f t="shared" si="17"/>
        <v>0</v>
      </c>
      <c r="W53" s="67">
        <f t="shared" si="17"/>
        <v>80674</v>
      </c>
      <c r="X53" s="67">
        <f t="shared" si="17"/>
        <v>0</v>
      </c>
      <c r="Y53" s="65">
        <f t="shared" si="17"/>
        <v>0</v>
      </c>
      <c r="Z53" s="65">
        <f t="shared" si="17"/>
        <v>0</v>
      </c>
      <c r="AA53" s="65">
        <f t="shared" si="17"/>
        <v>0</v>
      </c>
      <c r="AB53" s="65">
        <f t="shared" si="17"/>
        <v>0</v>
      </c>
      <c r="AC53" s="65">
        <f t="shared" si="17"/>
        <v>0</v>
      </c>
      <c r="AD53" s="65">
        <f t="shared" si="17"/>
        <v>0</v>
      </c>
      <c r="AE53" s="65">
        <f t="shared" si="17"/>
        <v>0</v>
      </c>
      <c r="AF53" s="65">
        <f t="shared" si="17"/>
        <v>0</v>
      </c>
      <c r="AG53" s="65">
        <f t="shared" si="17"/>
        <v>323.54912185668945</v>
      </c>
      <c r="AH53" s="65">
        <f t="shared" si="17"/>
        <v>0</v>
      </c>
      <c r="AI53" s="65">
        <f t="shared" si="17"/>
        <v>0</v>
      </c>
      <c r="AJ53" s="65">
        <f t="shared" si="17"/>
        <v>0</v>
      </c>
      <c r="AK53" s="65">
        <f t="shared" si="17"/>
        <v>594.24185562133789</v>
      </c>
      <c r="AL53" s="65">
        <f t="shared" si="17"/>
        <v>39725.34765625</v>
      </c>
      <c r="AM53" s="65">
        <f t="shared" si="17"/>
        <v>16.434079527854919</v>
      </c>
      <c r="AN53" s="65">
        <f t="shared" si="17"/>
        <v>0</v>
      </c>
      <c r="AO53" s="65">
        <f t="shared" si="17"/>
        <v>0</v>
      </c>
      <c r="AP53" s="65">
        <f t="shared" si="17"/>
        <v>0</v>
      </c>
      <c r="AQ53" s="65">
        <f t="shared" si="17"/>
        <v>0</v>
      </c>
      <c r="AR53" s="65">
        <f t="shared" si="17"/>
        <v>0</v>
      </c>
      <c r="AS53" s="65">
        <f t="shared" si="17"/>
        <v>0</v>
      </c>
      <c r="AT53" s="65">
        <f t="shared" si="17"/>
        <v>0</v>
      </c>
      <c r="AU53" s="65">
        <f t="shared" si="17"/>
        <v>0</v>
      </c>
      <c r="AV53" s="65"/>
      <c r="AW53" s="65"/>
      <c r="AX53" s="65"/>
      <c r="AY53" s="65"/>
      <c r="AZ53" s="65"/>
      <c r="BA53" s="65"/>
      <c r="BB53" s="65">
        <f>SUM(BB54:BB66)</f>
        <v>0</v>
      </c>
      <c r="BC53" s="65">
        <f>SUM(BC54:BC66)</f>
        <v>0</v>
      </c>
      <c r="BD53" s="65">
        <f>SUM(BD54:BD66)</f>
        <v>0</v>
      </c>
      <c r="BE53" s="65">
        <f>SUM(BE54:BE66)</f>
        <v>428709.41949462891</v>
      </c>
      <c r="BF53" s="68">
        <f>SUM(BF54:BF66)</f>
        <v>0</v>
      </c>
    </row>
    <row r="54" spans="1:58" x14ac:dyDescent="0.2">
      <c r="A54" s="64" t="s">
        <v>267</v>
      </c>
      <c r="B54" s="65">
        <f>+D54+F54+G54+E54</f>
        <v>96028.967937499998</v>
      </c>
      <c r="C54" s="65"/>
      <c r="D54" s="65"/>
      <c r="E54" s="65">
        <v>9744.4444999999996</v>
      </c>
      <c r="F54" s="65">
        <v>86284.5234375</v>
      </c>
      <c r="G54" s="65"/>
      <c r="H54" s="65"/>
      <c r="I54" s="65"/>
      <c r="J54" s="65"/>
      <c r="K54" s="65"/>
      <c r="L54" s="65"/>
      <c r="M54" s="65"/>
      <c r="N54" s="67">
        <v>6722</v>
      </c>
      <c r="O54" s="65">
        <v>26237</v>
      </c>
      <c r="P54" s="65">
        <v>25894</v>
      </c>
      <c r="Q54" s="65"/>
      <c r="R54" s="65">
        <f t="shared" ref="R54:R75" si="18">SUM(S54:V54)</f>
        <v>0</v>
      </c>
      <c r="S54" s="65"/>
      <c r="T54" s="65"/>
      <c r="U54" s="65"/>
      <c r="V54" s="65"/>
      <c r="W54" s="67">
        <v>13128</v>
      </c>
      <c r="X54" s="65">
        <f t="shared" ref="X54:X66" si="19">SUM(Y54:AC54)</f>
        <v>0</v>
      </c>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v>87533.390625</v>
      </c>
      <c r="BF54" s="68"/>
    </row>
    <row r="55" spans="1:58" x14ac:dyDescent="0.2">
      <c r="A55" s="64" t="s">
        <v>268</v>
      </c>
      <c r="B55" s="65">
        <f>+D55+F55+G55+E55</f>
        <v>55531.6015625</v>
      </c>
      <c r="C55" s="65"/>
      <c r="D55" s="65"/>
      <c r="E55" s="65">
        <v>0</v>
      </c>
      <c r="F55" s="65">
        <v>55531.6015625</v>
      </c>
      <c r="G55" s="65"/>
      <c r="H55" s="65"/>
      <c r="I55" s="65"/>
      <c r="J55" s="65"/>
      <c r="K55" s="65"/>
      <c r="L55" s="65"/>
      <c r="M55" s="65"/>
      <c r="N55" s="67">
        <v>2056</v>
      </c>
      <c r="O55" s="65"/>
      <c r="P55" s="65"/>
      <c r="Q55" s="65"/>
      <c r="R55" s="65">
        <f t="shared" si="18"/>
        <v>0</v>
      </c>
      <c r="S55" s="65"/>
      <c r="T55" s="65"/>
      <c r="U55" s="65"/>
      <c r="V55" s="65"/>
      <c r="W55" s="67">
        <v>44085</v>
      </c>
      <c r="X55" s="65">
        <f t="shared" si="19"/>
        <v>0</v>
      </c>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v>38984.3984375</v>
      </c>
      <c r="BF55" s="68"/>
    </row>
    <row r="56" spans="1:58" x14ac:dyDescent="0.2">
      <c r="A56" s="64" t="s">
        <v>269</v>
      </c>
      <c r="B56" s="65">
        <f t="shared" ref="B56:B66" si="20">+D56+F56+G56+E56</f>
        <v>51915.466406249994</v>
      </c>
      <c r="C56" s="65"/>
      <c r="D56" s="65"/>
      <c r="E56" s="65">
        <v>18337.399999999998</v>
      </c>
      <c r="F56" s="65">
        <v>33578.06640625</v>
      </c>
      <c r="G56" s="65"/>
      <c r="H56" s="65"/>
      <c r="I56" s="65"/>
      <c r="J56" s="65"/>
      <c r="K56" s="65"/>
      <c r="L56" s="65"/>
      <c r="M56" s="65"/>
      <c r="N56" s="67">
        <v>2118</v>
      </c>
      <c r="O56" s="65"/>
      <c r="P56" s="65"/>
      <c r="Q56" s="65"/>
      <c r="R56" s="65">
        <f t="shared" si="18"/>
        <v>0</v>
      </c>
      <c r="S56" s="65"/>
      <c r="T56" s="65"/>
      <c r="U56" s="65"/>
      <c r="V56" s="65"/>
      <c r="W56" s="67">
        <v>631</v>
      </c>
      <c r="X56" s="65">
        <f t="shared" si="19"/>
        <v>0</v>
      </c>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v>64368</v>
      </c>
      <c r="BF56" s="68"/>
    </row>
    <row r="57" spans="1:58" x14ac:dyDescent="0.2">
      <c r="A57" s="64" t="s">
        <v>270</v>
      </c>
      <c r="B57" s="65">
        <f t="shared" si="20"/>
        <v>45564.48735625</v>
      </c>
      <c r="C57" s="65"/>
      <c r="D57" s="65"/>
      <c r="E57" s="65">
        <v>289.0772</v>
      </c>
      <c r="F57" s="65">
        <v>45275.41015625</v>
      </c>
      <c r="G57" s="65"/>
      <c r="H57" s="65"/>
      <c r="I57" s="65"/>
      <c r="J57" s="65"/>
      <c r="K57" s="65"/>
      <c r="L57" s="65"/>
      <c r="M57" s="65"/>
      <c r="N57" s="67">
        <v>269</v>
      </c>
      <c r="O57" s="65"/>
      <c r="P57" s="65"/>
      <c r="Q57" s="65"/>
      <c r="R57" s="65">
        <f t="shared" si="18"/>
        <v>0</v>
      </c>
      <c r="S57" s="65"/>
      <c r="T57" s="65"/>
      <c r="U57" s="65"/>
      <c r="V57" s="65"/>
      <c r="W57" s="67">
        <v>14196</v>
      </c>
      <c r="X57" s="65">
        <f t="shared" si="19"/>
        <v>0</v>
      </c>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v>9698.3994140625</v>
      </c>
      <c r="BF57" s="68"/>
    </row>
    <row r="58" spans="1:58" x14ac:dyDescent="0.2">
      <c r="A58" s="64" t="s">
        <v>271</v>
      </c>
      <c r="B58" s="65">
        <f t="shared" si="20"/>
        <v>0</v>
      </c>
      <c r="C58" s="65"/>
      <c r="D58" s="65"/>
      <c r="E58" s="65"/>
      <c r="F58" s="65"/>
      <c r="G58" s="65"/>
      <c r="H58" s="65"/>
      <c r="I58" s="65"/>
      <c r="J58" s="65"/>
      <c r="K58" s="65"/>
      <c r="L58" s="65"/>
      <c r="M58" s="65"/>
      <c r="N58" s="67"/>
      <c r="O58" s="65"/>
      <c r="P58" s="65"/>
      <c r="Q58" s="65"/>
      <c r="R58" s="65">
        <f t="shared" si="18"/>
        <v>0</v>
      </c>
      <c r="S58" s="65"/>
      <c r="T58" s="65"/>
      <c r="U58" s="65"/>
      <c r="V58" s="65"/>
      <c r="W58" s="67">
        <v>602</v>
      </c>
      <c r="X58" s="65">
        <f t="shared" si="19"/>
        <v>0</v>
      </c>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v>172.80000305175781</v>
      </c>
      <c r="BF58" s="68"/>
    </row>
    <row r="59" spans="1:58" x14ac:dyDescent="0.2">
      <c r="A59" s="64" t="s">
        <v>272</v>
      </c>
      <c r="B59" s="65">
        <f t="shared" si="20"/>
        <v>0</v>
      </c>
      <c r="C59" s="65"/>
      <c r="D59" s="65"/>
      <c r="E59" s="65"/>
      <c r="F59" s="65"/>
      <c r="G59" s="65"/>
      <c r="H59" s="65"/>
      <c r="I59" s="65"/>
      <c r="J59" s="65"/>
      <c r="K59" s="65"/>
      <c r="L59" s="65"/>
      <c r="M59" s="65"/>
      <c r="N59" s="67">
        <v>254</v>
      </c>
      <c r="O59" s="65"/>
      <c r="P59" s="65"/>
      <c r="Q59" s="65"/>
      <c r="R59" s="65">
        <f t="shared" si="18"/>
        <v>0</v>
      </c>
      <c r="S59" s="65"/>
      <c r="T59" s="65"/>
      <c r="U59" s="65"/>
      <c r="V59" s="65"/>
      <c r="W59" s="67">
        <v>1267</v>
      </c>
      <c r="X59" s="65">
        <f t="shared" si="19"/>
        <v>0</v>
      </c>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v>161.99998474121094</v>
      </c>
      <c r="BF59" s="68"/>
    </row>
    <row r="60" spans="1:58" x14ac:dyDescent="0.2">
      <c r="A60" s="64" t="s">
        <v>273</v>
      </c>
      <c r="B60" s="65">
        <f>+D60+F60+G60+E60</f>
        <v>5766.8764726562504</v>
      </c>
      <c r="C60" s="65"/>
      <c r="D60" s="65"/>
      <c r="E60" s="65">
        <v>71.604500000000002</v>
      </c>
      <c r="F60" s="65">
        <v>5695.27197265625</v>
      </c>
      <c r="G60" s="65"/>
      <c r="H60" s="65"/>
      <c r="I60" s="65"/>
      <c r="J60" s="65"/>
      <c r="K60" s="65"/>
      <c r="L60" s="65"/>
      <c r="M60" s="65"/>
      <c r="N60" s="67">
        <v>266</v>
      </c>
      <c r="O60" s="65"/>
      <c r="P60" s="65"/>
      <c r="Q60" s="65"/>
      <c r="R60" s="65">
        <f t="shared" si="18"/>
        <v>0</v>
      </c>
      <c r="S60" s="65"/>
      <c r="T60" s="65"/>
      <c r="U60" s="65"/>
      <c r="V60" s="65"/>
      <c r="W60" s="67"/>
      <c r="X60" s="65">
        <f t="shared" si="19"/>
        <v>0</v>
      </c>
      <c r="Y60" s="65"/>
      <c r="Z60" s="65"/>
      <c r="AA60" s="65"/>
      <c r="AB60" s="65"/>
      <c r="AC60" s="65"/>
      <c r="AD60" s="65"/>
      <c r="AE60" s="65"/>
      <c r="AF60" s="65"/>
      <c r="AG60" s="65">
        <v>277.32781982421875</v>
      </c>
      <c r="AH60" s="65"/>
      <c r="AI60" s="65"/>
      <c r="AJ60" s="65"/>
      <c r="AK60" s="65">
        <v>548.53094482421875</v>
      </c>
      <c r="AL60" s="65">
        <v>31228.416015625</v>
      </c>
      <c r="AM60" s="65">
        <v>1.3312000036239624</v>
      </c>
      <c r="AN60" s="65"/>
      <c r="AO60" s="65"/>
      <c r="AP60" s="65"/>
      <c r="AQ60" s="65"/>
      <c r="AR60" s="65"/>
      <c r="AS60" s="65"/>
      <c r="AT60" s="65"/>
      <c r="AU60" s="65"/>
      <c r="AV60" s="65"/>
      <c r="AW60" s="65"/>
      <c r="AX60" s="65"/>
      <c r="AY60" s="65"/>
      <c r="AZ60" s="65"/>
      <c r="BA60" s="65"/>
      <c r="BB60" s="65"/>
      <c r="BC60" s="65"/>
      <c r="BD60" s="65"/>
      <c r="BE60" s="65">
        <v>115326</v>
      </c>
      <c r="BF60" s="68"/>
    </row>
    <row r="61" spans="1:58" x14ac:dyDescent="0.2">
      <c r="A61" s="64" t="s">
        <v>274</v>
      </c>
      <c r="B61" s="65">
        <f t="shared" si="20"/>
        <v>0</v>
      </c>
      <c r="C61" s="65"/>
      <c r="D61" s="65"/>
      <c r="E61" s="65"/>
      <c r="F61" s="65"/>
      <c r="G61" s="65"/>
      <c r="H61" s="65"/>
      <c r="I61" s="65"/>
      <c r="J61" s="65"/>
      <c r="K61" s="65"/>
      <c r="L61" s="65"/>
      <c r="M61" s="65"/>
      <c r="N61" s="67">
        <v>107</v>
      </c>
      <c r="O61" s="65"/>
      <c r="P61" s="65"/>
      <c r="Q61" s="65"/>
      <c r="R61" s="65">
        <f t="shared" si="18"/>
        <v>0</v>
      </c>
      <c r="S61" s="65"/>
      <c r="T61" s="65"/>
      <c r="U61" s="65"/>
      <c r="V61" s="65"/>
      <c r="W61" s="67">
        <v>2143</v>
      </c>
      <c r="X61" s="65">
        <f t="shared" si="19"/>
        <v>0</v>
      </c>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v>2660.39990234375</v>
      </c>
      <c r="BF61" s="68"/>
    </row>
    <row r="62" spans="1:58" x14ac:dyDescent="0.2">
      <c r="A62" s="64" t="s">
        <v>275</v>
      </c>
      <c r="B62" s="65">
        <f t="shared" si="20"/>
        <v>0</v>
      </c>
      <c r="C62" s="65"/>
      <c r="D62" s="65"/>
      <c r="E62" s="65"/>
      <c r="F62" s="65"/>
      <c r="G62" s="65"/>
      <c r="H62" s="65"/>
      <c r="I62" s="65"/>
      <c r="J62" s="65"/>
      <c r="K62" s="65"/>
      <c r="L62" s="65"/>
      <c r="M62" s="65"/>
      <c r="N62" s="67">
        <v>4287</v>
      </c>
      <c r="O62" s="65"/>
      <c r="P62" s="65"/>
      <c r="Q62" s="65"/>
      <c r="R62" s="65">
        <f t="shared" si="18"/>
        <v>0</v>
      </c>
      <c r="S62" s="65"/>
      <c r="T62" s="65"/>
      <c r="U62" s="65"/>
      <c r="V62" s="65"/>
      <c r="W62" s="67">
        <v>922</v>
      </c>
      <c r="X62" s="65">
        <f t="shared" si="19"/>
        <v>0</v>
      </c>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v>5684.39990234375</v>
      </c>
      <c r="BF62" s="68"/>
    </row>
    <row r="63" spans="1:58" x14ac:dyDescent="0.2">
      <c r="A63" s="64" t="s">
        <v>276</v>
      </c>
      <c r="B63" s="65">
        <f t="shared" si="20"/>
        <v>0</v>
      </c>
      <c r="C63" s="65"/>
      <c r="D63" s="65"/>
      <c r="E63" s="65"/>
      <c r="F63" s="65"/>
      <c r="G63" s="65"/>
      <c r="H63" s="65"/>
      <c r="I63" s="65"/>
      <c r="J63" s="65"/>
      <c r="K63" s="65"/>
      <c r="L63" s="65"/>
      <c r="M63" s="65"/>
      <c r="N63" s="67"/>
      <c r="O63" s="65"/>
      <c r="P63" s="65"/>
      <c r="Q63" s="65"/>
      <c r="R63" s="65">
        <f t="shared" si="18"/>
        <v>0</v>
      </c>
      <c r="S63" s="65"/>
      <c r="T63" s="65"/>
      <c r="U63" s="65"/>
      <c r="V63" s="65"/>
      <c r="W63" s="67"/>
      <c r="X63" s="65">
        <f t="shared" si="19"/>
        <v>0</v>
      </c>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5">
        <v>954</v>
      </c>
      <c r="BF63" s="68"/>
    </row>
    <row r="64" spans="1:58" x14ac:dyDescent="0.2">
      <c r="A64" s="64" t="s">
        <v>277</v>
      </c>
      <c r="B64" s="65">
        <f t="shared" si="20"/>
        <v>0</v>
      </c>
      <c r="C64" s="65"/>
      <c r="D64" s="65"/>
      <c r="E64" s="65"/>
      <c r="F64" s="65"/>
      <c r="G64" s="65"/>
      <c r="H64" s="65"/>
      <c r="I64" s="65"/>
      <c r="J64" s="65"/>
      <c r="K64" s="65"/>
      <c r="L64" s="65"/>
      <c r="M64" s="65"/>
      <c r="N64" s="67"/>
      <c r="O64" s="65"/>
      <c r="P64" s="65"/>
      <c r="Q64" s="65"/>
      <c r="R64" s="65">
        <f t="shared" si="18"/>
        <v>0</v>
      </c>
      <c r="S64" s="65"/>
      <c r="T64" s="65"/>
      <c r="U64" s="65"/>
      <c r="V64" s="65"/>
      <c r="W64" s="67"/>
      <c r="X64" s="65">
        <f t="shared" si="19"/>
        <v>0</v>
      </c>
      <c r="Y64" s="65"/>
      <c r="Z64" s="65"/>
      <c r="AA64" s="65"/>
      <c r="AB64" s="65"/>
      <c r="AC64" s="65"/>
      <c r="AD64" s="65"/>
      <c r="AE64" s="65"/>
      <c r="AF64" s="65"/>
      <c r="AG64" s="65">
        <v>46.221302032470703</v>
      </c>
      <c r="AH64" s="65"/>
      <c r="AI64" s="65"/>
      <c r="AJ64" s="65"/>
      <c r="AK64" s="65">
        <v>45.710910797119141</v>
      </c>
      <c r="AL64" s="65">
        <v>8496.931640625</v>
      </c>
      <c r="AM64" s="65">
        <v>15.102879524230957</v>
      </c>
      <c r="AN64" s="65"/>
      <c r="AO64" s="65"/>
      <c r="AP64" s="65"/>
      <c r="AQ64" s="65"/>
      <c r="AR64" s="65"/>
      <c r="AS64" s="65"/>
      <c r="AT64" s="65"/>
      <c r="AU64" s="65"/>
      <c r="AV64" s="65"/>
      <c r="AW64" s="65"/>
      <c r="AX64" s="65"/>
      <c r="AY64" s="65"/>
      <c r="AZ64" s="65"/>
      <c r="BA64" s="65"/>
      <c r="BB64" s="65"/>
      <c r="BC64" s="65"/>
      <c r="BD64" s="65"/>
      <c r="BE64" s="65">
        <v>406.79998779296875</v>
      </c>
      <c r="BF64" s="68"/>
    </row>
    <row r="65" spans="1:58" x14ac:dyDescent="0.2">
      <c r="A65" s="64" t="s">
        <v>278</v>
      </c>
      <c r="B65" s="65">
        <f t="shared" si="20"/>
        <v>0</v>
      </c>
      <c r="C65" s="65"/>
      <c r="D65" s="65"/>
      <c r="E65" s="65"/>
      <c r="F65" s="65"/>
      <c r="G65" s="65"/>
      <c r="H65" s="65"/>
      <c r="I65" s="65"/>
      <c r="J65" s="65"/>
      <c r="K65" s="65"/>
      <c r="L65" s="65"/>
      <c r="M65" s="65"/>
      <c r="N65" s="67"/>
      <c r="O65" s="65"/>
      <c r="P65" s="65"/>
      <c r="Q65" s="65"/>
      <c r="R65" s="65">
        <f t="shared" si="18"/>
        <v>0</v>
      </c>
      <c r="S65" s="65"/>
      <c r="T65" s="65"/>
      <c r="U65" s="65"/>
      <c r="V65" s="65"/>
      <c r="W65" s="67">
        <v>10</v>
      </c>
      <c r="X65" s="65">
        <f t="shared" si="19"/>
        <v>0</v>
      </c>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v>856.79998779296875</v>
      </c>
      <c r="BF65" s="68"/>
    </row>
    <row r="66" spans="1:58" x14ac:dyDescent="0.2">
      <c r="A66" s="64" t="s">
        <v>279</v>
      </c>
      <c r="B66" s="65">
        <f t="shared" si="20"/>
        <v>165494.3125</v>
      </c>
      <c r="C66" s="65"/>
      <c r="D66" s="65"/>
      <c r="E66" s="65"/>
      <c r="F66" s="65">
        <v>165494.3125</v>
      </c>
      <c r="G66" s="65"/>
      <c r="H66" s="65"/>
      <c r="I66" s="65"/>
      <c r="J66" s="65"/>
      <c r="K66" s="65"/>
      <c r="L66" s="65"/>
      <c r="M66" s="65"/>
      <c r="N66" s="67">
        <v>5518.35888671875</v>
      </c>
      <c r="O66" s="65"/>
      <c r="P66" s="65"/>
      <c r="Q66" s="65"/>
      <c r="R66" s="65">
        <v>363047</v>
      </c>
      <c r="S66" s="65">
        <v>363047</v>
      </c>
      <c r="T66" s="65"/>
      <c r="U66" s="65"/>
      <c r="V66" s="65"/>
      <c r="W66" s="67">
        <v>3690</v>
      </c>
      <c r="X66" s="65">
        <f t="shared" si="19"/>
        <v>0</v>
      </c>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v>101902.03125</v>
      </c>
      <c r="BF66" s="68"/>
    </row>
    <row r="67" spans="1:58" x14ac:dyDescent="0.2">
      <c r="A67" s="64" t="s">
        <v>236</v>
      </c>
      <c r="B67" s="74"/>
      <c r="C67" s="65"/>
      <c r="D67" s="65"/>
      <c r="E67" s="65"/>
      <c r="F67" s="65"/>
      <c r="G67" s="65"/>
      <c r="H67" s="65"/>
      <c r="I67" s="65"/>
      <c r="J67" s="65"/>
      <c r="K67" s="65"/>
      <c r="L67" s="65"/>
      <c r="M67" s="65"/>
      <c r="N67" s="67"/>
      <c r="O67" s="65"/>
      <c r="P67" s="65"/>
      <c r="Q67" s="65"/>
      <c r="R67" s="65">
        <f t="shared" si="18"/>
        <v>0</v>
      </c>
      <c r="S67" s="65"/>
      <c r="T67" s="65"/>
      <c r="U67" s="65"/>
      <c r="V67" s="65"/>
      <c r="W67" s="67"/>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8"/>
    </row>
    <row r="68" spans="1:58" s="83" customFormat="1" x14ac:dyDescent="0.2">
      <c r="A68" s="79" t="s">
        <v>280</v>
      </c>
      <c r="B68" s="80">
        <f>SUM(B69:B75)</f>
        <v>6338.2664750000004</v>
      </c>
      <c r="C68" s="80">
        <f t="shared" ref="C68:AU68" si="21">SUM(C69:C75)</f>
        <v>0</v>
      </c>
      <c r="D68" s="80">
        <f t="shared" si="21"/>
        <v>0</v>
      </c>
      <c r="E68" s="80">
        <f t="shared" si="21"/>
        <v>38.0321</v>
      </c>
      <c r="F68" s="80">
        <f t="shared" si="21"/>
        <v>6300.234375</v>
      </c>
      <c r="G68" s="80">
        <f t="shared" si="21"/>
        <v>0</v>
      </c>
      <c r="H68" s="80">
        <f t="shared" si="21"/>
        <v>0</v>
      </c>
      <c r="I68" s="80">
        <f t="shared" si="21"/>
        <v>0</v>
      </c>
      <c r="J68" s="80">
        <f t="shared" si="21"/>
        <v>0</v>
      </c>
      <c r="K68" s="80">
        <f t="shared" si="21"/>
        <v>0</v>
      </c>
      <c r="L68" s="80">
        <f t="shared" si="21"/>
        <v>0</v>
      </c>
      <c r="M68" s="80">
        <f t="shared" si="21"/>
        <v>0</v>
      </c>
      <c r="N68" s="81">
        <f t="shared" si="21"/>
        <v>0</v>
      </c>
      <c r="O68" s="80">
        <f t="shared" si="21"/>
        <v>0</v>
      </c>
      <c r="P68" s="80">
        <f t="shared" si="21"/>
        <v>0</v>
      </c>
      <c r="Q68" s="80">
        <f t="shared" si="21"/>
        <v>0</v>
      </c>
      <c r="R68" s="65">
        <f t="shared" si="18"/>
        <v>0</v>
      </c>
      <c r="S68" s="80">
        <f t="shared" si="21"/>
        <v>0</v>
      </c>
      <c r="T68" s="80">
        <f t="shared" si="21"/>
        <v>0</v>
      </c>
      <c r="U68" s="80">
        <f t="shared" si="21"/>
        <v>0</v>
      </c>
      <c r="V68" s="80">
        <f t="shared" si="21"/>
        <v>0</v>
      </c>
      <c r="W68" s="81">
        <f t="shared" si="21"/>
        <v>0</v>
      </c>
      <c r="X68" s="81">
        <f t="shared" si="21"/>
        <v>0</v>
      </c>
      <c r="Y68" s="80">
        <f t="shared" si="21"/>
        <v>0</v>
      </c>
      <c r="Z68" s="80">
        <f t="shared" si="21"/>
        <v>0</v>
      </c>
      <c r="AA68" s="80">
        <f t="shared" si="21"/>
        <v>0</v>
      </c>
      <c r="AB68" s="80">
        <f t="shared" si="21"/>
        <v>0</v>
      </c>
      <c r="AC68" s="80">
        <f t="shared" si="21"/>
        <v>0</v>
      </c>
      <c r="AD68" s="80">
        <f t="shared" si="21"/>
        <v>0</v>
      </c>
      <c r="AE68" s="80">
        <f t="shared" si="21"/>
        <v>0</v>
      </c>
      <c r="AF68" s="80">
        <f t="shared" si="21"/>
        <v>0</v>
      </c>
      <c r="AG68" s="80">
        <f t="shared" si="21"/>
        <v>375316.96875</v>
      </c>
      <c r="AH68" s="80">
        <f t="shared" si="21"/>
        <v>666.0777587890625</v>
      </c>
      <c r="AI68" s="80">
        <f t="shared" si="21"/>
        <v>0</v>
      </c>
      <c r="AJ68" s="80">
        <f t="shared" si="21"/>
        <v>79155.2734375</v>
      </c>
      <c r="AK68" s="80">
        <f t="shared" si="21"/>
        <v>45.710910797119141</v>
      </c>
      <c r="AL68" s="80">
        <f t="shared" si="21"/>
        <v>279041.00366210938</v>
      </c>
      <c r="AM68" s="80">
        <f t="shared" si="21"/>
        <v>414.71579742431641</v>
      </c>
      <c r="AN68" s="80">
        <f t="shared" si="21"/>
        <v>0</v>
      </c>
      <c r="AO68" s="80">
        <f t="shared" si="21"/>
        <v>0</v>
      </c>
      <c r="AP68" s="80">
        <f t="shared" si="21"/>
        <v>0</v>
      </c>
      <c r="AQ68" s="80">
        <f t="shared" si="21"/>
        <v>0</v>
      </c>
      <c r="AR68" s="80">
        <f t="shared" si="21"/>
        <v>0</v>
      </c>
      <c r="AS68" s="80">
        <f t="shared" si="21"/>
        <v>0</v>
      </c>
      <c r="AT68" s="80">
        <f t="shared" si="21"/>
        <v>0</v>
      </c>
      <c r="AU68" s="80">
        <f t="shared" si="21"/>
        <v>0</v>
      </c>
      <c r="AV68" s="80"/>
      <c r="AW68" s="80"/>
      <c r="AX68" s="80"/>
      <c r="AY68" s="80"/>
      <c r="AZ68" s="80"/>
      <c r="BA68" s="80"/>
      <c r="BB68" s="80">
        <f>SUM(BB69:BB75)</f>
        <v>0</v>
      </c>
      <c r="BC68" s="80">
        <f>SUM(BC69:BC75)</f>
        <v>0</v>
      </c>
      <c r="BD68" s="80">
        <f>SUM(BD69:BD75)</f>
        <v>0</v>
      </c>
      <c r="BE68" s="80">
        <f>SUM(BE69:BE75)</f>
        <v>12923.999732971191</v>
      </c>
      <c r="BF68" s="82">
        <f>SUM(BF69:BF75)</f>
        <v>0</v>
      </c>
    </row>
    <row r="69" spans="1:58" x14ac:dyDescent="0.2">
      <c r="A69" s="64" t="s">
        <v>281</v>
      </c>
      <c r="B69" s="65">
        <f t="shared" ref="B69:B75" si="22">+D69+F69+G69+E69</f>
        <v>0</v>
      </c>
      <c r="C69" s="65"/>
      <c r="D69" s="65"/>
      <c r="E69" s="65"/>
      <c r="F69" s="65"/>
      <c r="G69" s="65"/>
      <c r="H69" s="65"/>
      <c r="I69" s="65"/>
      <c r="J69" s="65"/>
      <c r="K69" s="65"/>
      <c r="L69" s="65"/>
      <c r="M69" s="65"/>
      <c r="N69" s="67"/>
      <c r="O69" s="65"/>
      <c r="P69" s="65"/>
      <c r="Q69" s="65"/>
      <c r="R69" s="65">
        <f t="shared" si="18"/>
        <v>0</v>
      </c>
      <c r="S69" s="65"/>
      <c r="T69" s="65"/>
      <c r="U69" s="65"/>
      <c r="V69" s="65"/>
      <c r="W69" s="67"/>
      <c r="X69" s="65">
        <f t="shared" ref="X69:X75" si="23">SUM(Y69:AC69)</f>
        <v>0</v>
      </c>
      <c r="Y69" s="65"/>
      <c r="Z69" s="65"/>
      <c r="AA69" s="65"/>
      <c r="AB69" s="65"/>
      <c r="AC69" s="65"/>
      <c r="AD69" s="65"/>
      <c r="AE69" s="65"/>
      <c r="AF69" s="65"/>
      <c r="AG69" s="65"/>
      <c r="AH69" s="65">
        <v>666.0777587890625</v>
      </c>
      <c r="AI69" s="65"/>
      <c r="AJ69" s="65"/>
      <c r="AK69" s="65"/>
      <c r="AL69" s="65"/>
      <c r="AM69" s="65">
        <v>65.524574279785156</v>
      </c>
      <c r="AN69" s="65"/>
      <c r="AO69" s="65"/>
      <c r="AP69" s="65"/>
      <c r="AQ69" s="65"/>
      <c r="AR69" s="65"/>
      <c r="AS69" s="65"/>
      <c r="AT69" s="65"/>
      <c r="AU69" s="65"/>
      <c r="AV69" s="65"/>
      <c r="AW69" s="65"/>
      <c r="AX69" s="65"/>
      <c r="AY69" s="65"/>
      <c r="AZ69" s="65"/>
      <c r="BA69" s="65"/>
      <c r="BB69" s="65"/>
      <c r="BC69" s="65"/>
      <c r="BD69" s="65"/>
      <c r="BE69" s="65"/>
      <c r="BF69" s="68"/>
    </row>
    <row r="70" spans="1:58" x14ac:dyDescent="0.2">
      <c r="A70" s="64" t="s">
        <v>282</v>
      </c>
      <c r="B70" s="65">
        <f t="shared" si="22"/>
        <v>0</v>
      </c>
      <c r="C70" s="65"/>
      <c r="D70" s="65"/>
      <c r="E70" s="65"/>
      <c r="F70" s="65"/>
      <c r="G70" s="65"/>
      <c r="H70" s="65"/>
      <c r="I70" s="65"/>
      <c r="J70" s="65"/>
      <c r="K70" s="65"/>
      <c r="L70" s="65"/>
      <c r="M70" s="65"/>
      <c r="N70" s="67"/>
      <c r="O70" s="65"/>
      <c r="P70" s="65"/>
      <c r="Q70" s="65"/>
      <c r="R70" s="65">
        <f t="shared" si="18"/>
        <v>0</v>
      </c>
      <c r="S70" s="65"/>
      <c r="T70" s="65"/>
      <c r="U70" s="65"/>
      <c r="V70" s="65"/>
      <c r="W70" s="67"/>
      <c r="X70" s="65">
        <f t="shared" si="23"/>
        <v>0</v>
      </c>
      <c r="Y70" s="65"/>
      <c r="Z70" s="65"/>
      <c r="AA70" s="65"/>
      <c r="AB70" s="65"/>
      <c r="AC70" s="65"/>
      <c r="AD70" s="65"/>
      <c r="AE70" s="65"/>
      <c r="AF70" s="65"/>
      <c r="AG70" s="65"/>
      <c r="AH70" s="65"/>
      <c r="AI70" s="65"/>
      <c r="AJ70" s="65">
        <v>79155.2734375</v>
      </c>
      <c r="AK70" s="65"/>
      <c r="AL70" s="65"/>
      <c r="AM70" s="65"/>
      <c r="AN70" s="65"/>
      <c r="AO70" s="65"/>
      <c r="AP70" s="65"/>
      <c r="AQ70" s="65"/>
      <c r="AR70" s="65"/>
      <c r="AS70" s="65"/>
      <c r="AT70" s="65"/>
      <c r="AU70" s="65"/>
      <c r="AV70" s="65"/>
      <c r="AW70" s="65"/>
      <c r="AX70" s="65"/>
      <c r="AY70" s="65"/>
      <c r="AZ70" s="65"/>
      <c r="BA70" s="65"/>
      <c r="BB70" s="65"/>
      <c r="BC70" s="65"/>
      <c r="BD70" s="65"/>
      <c r="BE70" s="65"/>
      <c r="BF70" s="68"/>
    </row>
    <row r="71" spans="1:58" x14ac:dyDescent="0.2">
      <c r="A71" s="64" t="s">
        <v>283</v>
      </c>
      <c r="B71" s="65">
        <f t="shared" si="22"/>
        <v>0</v>
      </c>
      <c r="C71" s="65"/>
      <c r="D71" s="65"/>
      <c r="E71" s="65"/>
      <c r="F71" s="65"/>
      <c r="G71" s="65"/>
      <c r="H71" s="65"/>
      <c r="I71" s="65"/>
      <c r="J71" s="65"/>
      <c r="K71" s="65"/>
      <c r="L71" s="65"/>
      <c r="M71" s="65"/>
      <c r="N71" s="67"/>
      <c r="O71" s="65"/>
      <c r="P71" s="65"/>
      <c r="Q71" s="65"/>
      <c r="R71" s="65">
        <f t="shared" si="18"/>
        <v>0</v>
      </c>
      <c r="S71" s="65"/>
      <c r="T71" s="65"/>
      <c r="U71" s="65"/>
      <c r="V71" s="65"/>
      <c r="W71" s="67"/>
      <c r="X71" s="65">
        <f t="shared" si="23"/>
        <v>0</v>
      </c>
      <c r="Y71" s="65"/>
      <c r="Z71" s="65"/>
      <c r="AA71" s="65"/>
      <c r="AB71" s="65"/>
      <c r="AC71" s="65"/>
      <c r="AD71" s="65"/>
      <c r="AE71" s="65"/>
      <c r="AF71" s="65"/>
      <c r="AG71" s="65">
        <v>375316.96875</v>
      </c>
      <c r="AH71" s="65"/>
      <c r="AI71" s="65"/>
      <c r="AJ71" s="65"/>
      <c r="AK71" s="65"/>
      <c r="AL71" s="65">
        <v>277770.84375</v>
      </c>
      <c r="AM71" s="65"/>
      <c r="AN71" s="65"/>
      <c r="AO71" s="65"/>
      <c r="AP71" s="65"/>
      <c r="AQ71" s="65"/>
      <c r="AR71" s="65"/>
      <c r="AS71" s="65"/>
      <c r="AT71" s="65"/>
      <c r="AU71" s="65"/>
      <c r="AV71" s="65"/>
      <c r="AW71" s="65"/>
      <c r="AX71" s="65"/>
      <c r="AY71" s="65"/>
      <c r="AZ71" s="65"/>
      <c r="BA71" s="65"/>
      <c r="BB71" s="65"/>
      <c r="BC71" s="65"/>
      <c r="BD71" s="65"/>
      <c r="BE71" s="65">
        <v>86.400001525878906</v>
      </c>
      <c r="BF71" s="68"/>
    </row>
    <row r="72" spans="1:58" x14ac:dyDescent="0.2">
      <c r="A72" s="64" t="s">
        <v>284</v>
      </c>
      <c r="B72" s="65">
        <f t="shared" si="22"/>
        <v>0</v>
      </c>
      <c r="C72" s="65"/>
      <c r="D72" s="65"/>
      <c r="E72" s="65"/>
      <c r="F72" s="65"/>
      <c r="G72" s="65"/>
      <c r="H72" s="65"/>
      <c r="I72" s="65"/>
      <c r="J72" s="65"/>
      <c r="K72" s="65"/>
      <c r="L72" s="65"/>
      <c r="M72" s="65"/>
      <c r="N72" s="67"/>
      <c r="O72" s="65"/>
      <c r="P72" s="65"/>
      <c r="Q72" s="65"/>
      <c r="R72" s="65">
        <f t="shared" si="18"/>
        <v>0</v>
      </c>
      <c r="S72" s="65"/>
      <c r="T72" s="65"/>
      <c r="U72" s="65"/>
      <c r="V72" s="65"/>
      <c r="W72" s="67"/>
      <c r="X72" s="65">
        <f t="shared" si="23"/>
        <v>0</v>
      </c>
      <c r="Y72" s="65"/>
      <c r="Z72" s="65"/>
      <c r="AA72" s="65"/>
      <c r="AB72" s="65"/>
      <c r="AC72" s="65"/>
      <c r="AD72" s="65"/>
      <c r="AE72" s="65"/>
      <c r="AF72" s="65"/>
      <c r="AG72" s="65"/>
      <c r="AH72" s="65"/>
      <c r="AI72" s="65"/>
      <c r="AJ72" s="65"/>
      <c r="AK72" s="65">
        <v>45.710910797119141</v>
      </c>
      <c r="AL72" s="65">
        <v>1270.159912109375</v>
      </c>
      <c r="AM72" s="65"/>
      <c r="AN72" s="65"/>
      <c r="AO72" s="65"/>
      <c r="AP72" s="65"/>
      <c r="AQ72" s="65"/>
      <c r="AR72" s="65"/>
      <c r="AS72" s="65"/>
      <c r="AT72" s="65"/>
      <c r="AU72" s="65"/>
      <c r="AV72" s="65"/>
      <c r="AW72" s="65"/>
      <c r="AX72" s="65"/>
      <c r="AY72" s="65"/>
      <c r="AZ72" s="65"/>
      <c r="BA72" s="65"/>
      <c r="BB72" s="65"/>
      <c r="BC72" s="65"/>
      <c r="BD72" s="65"/>
      <c r="BE72" s="65">
        <v>10576.7998046875</v>
      </c>
      <c r="BF72" s="68"/>
    </row>
    <row r="73" spans="1:58" x14ac:dyDescent="0.2">
      <c r="A73" s="64" t="s">
        <v>285</v>
      </c>
      <c r="B73" s="65">
        <f t="shared" si="22"/>
        <v>0</v>
      </c>
      <c r="C73" s="65"/>
      <c r="D73" s="65"/>
      <c r="E73" s="65"/>
      <c r="F73" s="65"/>
      <c r="G73" s="65"/>
      <c r="H73" s="65"/>
      <c r="I73" s="65"/>
      <c r="J73" s="65"/>
      <c r="K73" s="65"/>
      <c r="L73" s="65"/>
      <c r="M73" s="65"/>
      <c r="N73" s="67"/>
      <c r="O73" s="65"/>
      <c r="P73" s="65"/>
      <c r="Q73" s="65"/>
      <c r="R73" s="65">
        <f t="shared" si="18"/>
        <v>0</v>
      </c>
      <c r="S73" s="65"/>
      <c r="T73" s="65"/>
      <c r="U73" s="65"/>
      <c r="V73" s="65"/>
      <c r="W73" s="67"/>
      <c r="X73" s="65">
        <f t="shared" si="23"/>
        <v>0</v>
      </c>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v>360</v>
      </c>
      <c r="BF73" s="68"/>
    </row>
    <row r="74" spans="1:58" x14ac:dyDescent="0.2">
      <c r="A74" s="64" t="s">
        <v>286</v>
      </c>
      <c r="B74" s="65">
        <f t="shared" si="22"/>
        <v>0</v>
      </c>
      <c r="C74" s="65"/>
      <c r="D74" s="65"/>
      <c r="E74" s="65"/>
      <c r="F74" s="65"/>
      <c r="G74" s="65"/>
      <c r="H74" s="65"/>
      <c r="I74" s="65"/>
      <c r="J74" s="65"/>
      <c r="K74" s="65"/>
      <c r="L74" s="65"/>
      <c r="M74" s="65"/>
      <c r="N74" s="67"/>
      <c r="O74" s="65"/>
      <c r="P74" s="65"/>
      <c r="Q74" s="65"/>
      <c r="R74" s="65">
        <f t="shared" si="18"/>
        <v>0</v>
      </c>
      <c r="S74" s="65"/>
      <c r="T74" s="65"/>
      <c r="U74" s="65"/>
      <c r="V74" s="65"/>
      <c r="W74" s="67"/>
      <c r="X74" s="65">
        <f t="shared" si="23"/>
        <v>0</v>
      </c>
      <c r="Y74" s="65"/>
      <c r="Z74" s="65"/>
      <c r="AA74" s="65"/>
      <c r="AB74" s="65"/>
      <c r="AC74" s="65"/>
      <c r="AD74" s="65"/>
      <c r="AE74" s="65"/>
      <c r="AF74" s="65"/>
      <c r="AG74" s="65"/>
      <c r="AH74" s="65"/>
      <c r="AI74" s="65"/>
      <c r="AJ74" s="65"/>
      <c r="AK74" s="65"/>
      <c r="AL74" s="65"/>
      <c r="AM74" s="65">
        <v>349.19122314453125</v>
      </c>
      <c r="AN74" s="65"/>
      <c r="AO74" s="65"/>
      <c r="AP74" s="65"/>
      <c r="AQ74" s="65"/>
      <c r="AR74" s="65"/>
      <c r="AS74" s="65"/>
      <c r="AT74" s="65"/>
      <c r="AU74" s="65"/>
      <c r="AV74" s="65"/>
      <c r="AW74" s="65"/>
      <c r="AX74" s="65"/>
      <c r="AY74" s="65"/>
      <c r="AZ74" s="65"/>
      <c r="BA74" s="65"/>
      <c r="BB74" s="65"/>
      <c r="BC74" s="65"/>
      <c r="BD74" s="65"/>
      <c r="BE74" s="65"/>
      <c r="BF74" s="68"/>
    </row>
    <row r="75" spans="1:58" x14ac:dyDescent="0.2">
      <c r="A75" s="64" t="s">
        <v>287</v>
      </c>
      <c r="B75" s="65">
        <f t="shared" si="22"/>
        <v>6338.2664750000004</v>
      </c>
      <c r="C75" s="65"/>
      <c r="D75" s="65"/>
      <c r="E75" s="65">
        <v>38.0321</v>
      </c>
      <c r="F75" s="65">
        <v>6300.234375</v>
      </c>
      <c r="G75" s="65"/>
      <c r="H75" s="65"/>
      <c r="I75" s="65"/>
      <c r="J75" s="65"/>
      <c r="K75" s="65"/>
      <c r="L75" s="65"/>
      <c r="M75" s="65"/>
      <c r="N75" s="67"/>
      <c r="O75" s="65"/>
      <c r="P75" s="65"/>
      <c r="Q75" s="65"/>
      <c r="R75" s="65">
        <f t="shared" si="18"/>
        <v>0</v>
      </c>
      <c r="S75" s="65"/>
      <c r="T75" s="65"/>
      <c r="U75" s="65"/>
      <c r="V75" s="65"/>
      <c r="W75" s="67"/>
      <c r="X75" s="65">
        <f t="shared" si="23"/>
        <v>0</v>
      </c>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v>1900.7999267578125</v>
      </c>
      <c r="BF75" s="68"/>
    </row>
    <row r="76" spans="1:58" x14ac:dyDescent="0.2">
      <c r="A76" s="64" t="s">
        <v>236</v>
      </c>
      <c r="B76" s="74"/>
      <c r="C76" s="65"/>
      <c r="D76" s="65"/>
      <c r="E76" s="65"/>
      <c r="F76" s="65"/>
      <c r="G76" s="65"/>
      <c r="H76" s="65"/>
      <c r="I76" s="65"/>
      <c r="J76" s="65"/>
      <c r="K76" s="65"/>
      <c r="L76" s="65"/>
      <c r="M76" s="65"/>
      <c r="N76" s="67"/>
      <c r="O76" s="65"/>
      <c r="P76" s="65"/>
      <c r="Q76" s="65"/>
      <c r="R76" s="65"/>
      <c r="S76" s="65"/>
      <c r="T76" s="65"/>
      <c r="U76" s="65"/>
      <c r="V76" s="65"/>
      <c r="W76" s="67"/>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8"/>
    </row>
    <row r="77" spans="1:58" s="83" customFormat="1" x14ac:dyDescent="0.2">
      <c r="A77" s="79" t="s">
        <v>288</v>
      </c>
      <c r="B77" s="65">
        <f>SUM(B78:B81)</f>
        <v>139645.66462617187</v>
      </c>
      <c r="C77" s="65">
        <f t="shared" ref="C77:AU77" si="24">SUM(C78:C81)</f>
        <v>0</v>
      </c>
      <c r="D77" s="65">
        <f>SUM(D78:D81)</f>
        <v>0</v>
      </c>
      <c r="E77" s="65">
        <f>SUM(E78:E81)</f>
        <v>21.8553</v>
      </c>
      <c r="F77" s="65">
        <f t="shared" si="24"/>
        <v>139623.80932617188</v>
      </c>
      <c r="G77" s="65">
        <f t="shared" si="24"/>
        <v>0</v>
      </c>
      <c r="H77" s="65">
        <f t="shared" si="24"/>
        <v>0</v>
      </c>
      <c r="I77" s="65">
        <f t="shared" si="24"/>
        <v>0</v>
      </c>
      <c r="J77" s="65">
        <f t="shared" si="24"/>
        <v>0</v>
      </c>
      <c r="K77" s="65">
        <f t="shared" si="24"/>
        <v>0</v>
      </c>
      <c r="L77" s="65">
        <f t="shared" si="24"/>
        <v>0</v>
      </c>
      <c r="M77" s="65">
        <f t="shared" si="24"/>
        <v>0</v>
      </c>
      <c r="N77" s="67">
        <f t="shared" si="24"/>
        <v>0</v>
      </c>
      <c r="O77" s="65">
        <f t="shared" si="24"/>
        <v>0</v>
      </c>
      <c r="P77" s="65">
        <f t="shared" si="24"/>
        <v>0</v>
      </c>
      <c r="Q77" s="65">
        <f t="shared" si="24"/>
        <v>0</v>
      </c>
      <c r="R77" s="65">
        <v>44271</v>
      </c>
      <c r="S77" s="65">
        <v>44271</v>
      </c>
      <c r="T77" s="65">
        <f t="shared" si="24"/>
        <v>0</v>
      </c>
      <c r="U77" s="65">
        <f t="shared" si="24"/>
        <v>0</v>
      </c>
      <c r="V77" s="65">
        <f t="shared" si="24"/>
        <v>0</v>
      </c>
      <c r="W77" s="67">
        <f t="shared" si="24"/>
        <v>40</v>
      </c>
      <c r="X77" s="67">
        <f t="shared" si="24"/>
        <v>0</v>
      </c>
      <c r="Y77" s="65">
        <f t="shared" si="24"/>
        <v>0</v>
      </c>
      <c r="Z77" s="65">
        <f t="shared" si="24"/>
        <v>0</v>
      </c>
      <c r="AA77" s="65">
        <f t="shared" si="24"/>
        <v>0</v>
      </c>
      <c r="AB77" s="65">
        <f t="shared" si="24"/>
        <v>0</v>
      </c>
      <c r="AC77" s="65">
        <f t="shared" si="24"/>
        <v>0</v>
      </c>
      <c r="AD77" s="65">
        <f t="shared" si="24"/>
        <v>0</v>
      </c>
      <c r="AE77" s="65">
        <f t="shared" si="24"/>
        <v>0</v>
      </c>
      <c r="AF77" s="65">
        <f t="shared" si="24"/>
        <v>16370.512939453125</v>
      </c>
      <c r="AG77" s="65">
        <f t="shared" si="24"/>
        <v>6702.088134765625</v>
      </c>
      <c r="AH77" s="65">
        <f t="shared" si="24"/>
        <v>0</v>
      </c>
      <c r="AI77" s="65">
        <f t="shared" si="24"/>
        <v>0</v>
      </c>
      <c r="AJ77" s="65">
        <f t="shared" si="24"/>
        <v>0</v>
      </c>
      <c r="AK77" s="65">
        <f t="shared" si="24"/>
        <v>17964.3876953125</v>
      </c>
      <c r="AL77" s="65">
        <f t="shared" si="24"/>
        <v>52251.752807617188</v>
      </c>
      <c r="AM77" s="65">
        <f t="shared" si="24"/>
        <v>19053.196838378906</v>
      </c>
      <c r="AN77" s="65">
        <f t="shared" si="24"/>
        <v>0</v>
      </c>
      <c r="AO77" s="65">
        <f t="shared" si="24"/>
        <v>0</v>
      </c>
      <c r="AP77" s="65">
        <f t="shared" si="24"/>
        <v>0</v>
      </c>
      <c r="AQ77" s="65">
        <f t="shared" si="24"/>
        <v>0</v>
      </c>
      <c r="AR77" s="65">
        <f t="shared" si="24"/>
        <v>0</v>
      </c>
      <c r="AS77" s="65">
        <f t="shared" si="24"/>
        <v>0</v>
      </c>
      <c r="AT77" s="65">
        <f t="shared" si="24"/>
        <v>109022.3984375</v>
      </c>
      <c r="AU77" s="65">
        <f t="shared" si="24"/>
        <v>0</v>
      </c>
      <c r="AV77" s="65"/>
      <c r="AW77" s="65"/>
      <c r="AX77" s="65"/>
      <c r="AY77" s="84">
        <f>SUM(AY78:AY81)</f>
        <v>2768</v>
      </c>
      <c r="AZ77" s="65"/>
      <c r="BA77" s="65"/>
      <c r="BB77" s="65">
        <f>SUM(BB78:BB81)</f>
        <v>0</v>
      </c>
      <c r="BC77" s="65">
        <f>SUM(BC78:BC81)</f>
        <v>0</v>
      </c>
      <c r="BD77" s="65">
        <f>SUM(BD78:BD81)</f>
        <v>0</v>
      </c>
      <c r="BE77" s="65">
        <f>SUM(BE78:BE81)</f>
        <v>280048.3515625</v>
      </c>
      <c r="BF77" s="68">
        <f>SUM(BF78:BF81)</f>
        <v>0</v>
      </c>
    </row>
    <row r="78" spans="1:58" x14ac:dyDescent="0.2">
      <c r="A78" s="64" t="s">
        <v>289</v>
      </c>
      <c r="B78" s="65">
        <f t="shared" ref="B78:B81" si="25">+D78+F78+G78+E78</f>
        <v>1799.280029296875</v>
      </c>
      <c r="C78" s="65"/>
      <c r="D78" s="65"/>
      <c r="E78" s="65"/>
      <c r="F78" s="65">
        <v>1799.280029296875</v>
      </c>
      <c r="G78" s="65"/>
      <c r="H78" s="65"/>
      <c r="I78" s="65"/>
      <c r="J78" s="65"/>
      <c r="K78" s="65"/>
      <c r="L78" s="65"/>
      <c r="M78" s="65"/>
      <c r="N78" s="67"/>
      <c r="O78" s="65"/>
      <c r="P78" s="65"/>
      <c r="Q78" s="65"/>
      <c r="R78" s="65">
        <f t="shared" ref="R78:R79" si="26">SUM(S78:V78)</f>
        <v>0</v>
      </c>
      <c r="S78" s="65"/>
      <c r="T78" s="65"/>
      <c r="U78" s="65"/>
      <c r="V78" s="65"/>
      <c r="W78" s="67"/>
      <c r="X78" s="65">
        <f>SUM(Y78:AC78)</f>
        <v>0</v>
      </c>
      <c r="Y78" s="65"/>
      <c r="Z78" s="65"/>
      <c r="AA78" s="65"/>
      <c r="AB78" s="65"/>
      <c r="AC78" s="65"/>
      <c r="AD78" s="65"/>
      <c r="AE78" s="65"/>
      <c r="AF78" s="65"/>
      <c r="AG78" s="65">
        <v>6193.65380859375</v>
      </c>
      <c r="AH78" s="65"/>
      <c r="AI78" s="65"/>
      <c r="AJ78" s="65"/>
      <c r="AK78" s="65">
        <v>2148.412841796875</v>
      </c>
      <c r="AL78" s="65">
        <v>33549.7421875</v>
      </c>
      <c r="AM78" s="65">
        <v>871.76416015625</v>
      </c>
      <c r="AN78" s="65"/>
      <c r="AO78" s="65"/>
      <c r="AP78" s="65"/>
      <c r="AQ78" s="65"/>
      <c r="AR78" s="65"/>
      <c r="AS78" s="65"/>
      <c r="AT78" s="65"/>
      <c r="AU78" s="65"/>
      <c r="AV78" s="65"/>
      <c r="AW78" s="65"/>
      <c r="AX78" s="65"/>
      <c r="AY78" s="65"/>
      <c r="AZ78" s="65"/>
      <c r="BA78" s="65"/>
      <c r="BB78" s="65"/>
      <c r="BC78" s="65"/>
      <c r="BD78" s="65"/>
      <c r="BE78" s="65">
        <v>21029.392578125</v>
      </c>
      <c r="BF78" s="68"/>
    </row>
    <row r="79" spans="1:58" x14ac:dyDescent="0.2">
      <c r="A79" s="64" t="s">
        <v>290</v>
      </c>
      <c r="B79" s="65">
        <f t="shared" si="25"/>
        <v>40818.929631250001</v>
      </c>
      <c r="C79" s="65"/>
      <c r="D79" s="65"/>
      <c r="E79" s="65">
        <v>7.2850999999999999</v>
      </c>
      <c r="F79" s="65">
        <v>40811.64453125</v>
      </c>
      <c r="G79" s="65"/>
      <c r="H79" s="65"/>
      <c r="I79" s="65"/>
      <c r="J79" s="65"/>
      <c r="K79" s="65"/>
      <c r="L79" s="65"/>
      <c r="M79" s="65"/>
      <c r="N79" s="67"/>
      <c r="O79" s="65"/>
      <c r="P79" s="65"/>
      <c r="Q79" s="65"/>
      <c r="R79" s="65">
        <f t="shared" si="26"/>
        <v>0</v>
      </c>
      <c r="S79" s="65"/>
      <c r="T79" s="65"/>
      <c r="U79" s="65"/>
      <c r="V79" s="65"/>
      <c r="W79" s="67">
        <v>40</v>
      </c>
      <c r="X79" s="65">
        <f>SUM(Y79:AC79)</f>
        <v>0</v>
      </c>
      <c r="Y79" s="65"/>
      <c r="Z79" s="65"/>
      <c r="AA79" s="65"/>
      <c r="AB79" s="65"/>
      <c r="AC79" s="65"/>
      <c r="AD79" s="65"/>
      <c r="AE79" s="65"/>
      <c r="AF79" s="65">
        <v>2126.682861328125</v>
      </c>
      <c r="AG79" s="65">
        <v>231.10650634765625</v>
      </c>
      <c r="AH79" s="65"/>
      <c r="AI79" s="65"/>
      <c r="AJ79" s="65"/>
      <c r="AK79" s="65">
        <v>3108.342041015625</v>
      </c>
      <c r="AL79" s="65">
        <v>875.97235107421875</v>
      </c>
      <c r="AM79" s="65">
        <v>720.33306884765625</v>
      </c>
      <c r="AN79" s="65"/>
      <c r="AO79" s="65"/>
      <c r="AP79" s="65"/>
      <c r="AQ79" s="65"/>
      <c r="AR79" s="65"/>
      <c r="AS79" s="65"/>
      <c r="AT79" s="65"/>
      <c r="AU79" s="65"/>
      <c r="AV79" s="65"/>
      <c r="AW79" s="65"/>
      <c r="AX79" s="65"/>
      <c r="AY79" s="65"/>
      <c r="AZ79" s="65"/>
      <c r="BA79" s="65"/>
      <c r="BB79" s="65"/>
      <c r="BC79" s="65"/>
      <c r="BD79" s="65"/>
      <c r="BE79" s="65">
        <v>103798.0625</v>
      </c>
      <c r="BF79" s="68"/>
    </row>
    <row r="80" spans="1:58" x14ac:dyDescent="0.2">
      <c r="A80" s="64" t="s">
        <v>291</v>
      </c>
      <c r="B80" s="65">
        <f t="shared" si="25"/>
        <v>81637.859262500002</v>
      </c>
      <c r="C80" s="65"/>
      <c r="D80" s="65"/>
      <c r="E80" s="65">
        <v>14.5702</v>
      </c>
      <c r="F80" s="65">
        <v>81623.2890625</v>
      </c>
      <c r="G80" s="65"/>
      <c r="H80" s="65"/>
      <c r="I80" s="65"/>
      <c r="J80" s="65"/>
      <c r="K80" s="65"/>
      <c r="L80" s="65"/>
      <c r="M80" s="65"/>
      <c r="N80" s="67"/>
      <c r="O80" s="65"/>
      <c r="P80" s="65"/>
      <c r="Q80" s="65"/>
      <c r="R80" s="65">
        <v>44271</v>
      </c>
      <c r="S80" s="65">
        <v>370522</v>
      </c>
      <c r="T80" s="65"/>
      <c r="U80" s="65"/>
      <c r="V80" s="65"/>
      <c r="W80" s="67"/>
      <c r="X80" s="65">
        <f>SUM(Y80:AC80)</f>
        <v>0</v>
      </c>
      <c r="Y80" s="65"/>
      <c r="Z80" s="65"/>
      <c r="AA80" s="65"/>
      <c r="AB80" s="65"/>
      <c r="AC80" s="65"/>
      <c r="AD80" s="65"/>
      <c r="AE80" s="65"/>
      <c r="AF80" s="65">
        <v>14243.830078125</v>
      </c>
      <c r="AG80" s="65">
        <v>277.32781982421875</v>
      </c>
      <c r="AH80" s="65"/>
      <c r="AI80" s="65"/>
      <c r="AJ80" s="65"/>
      <c r="AK80" s="65">
        <v>12707.6328125</v>
      </c>
      <c r="AL80" s="65">
        <v>569.38201904296875</v>
      </c>
      <c r="AM80" s="65">
        <v>17461.099609375</v>
      </c>
      <c r="AN80" s="65"/>
      <c r="AO80" s="65"/>
      <c r="AP80" s="65"/>
      <c r="AQ80" s="65"/>
      <c r="AR80" s="65"/>
      <c r="AS80" s="65"/>
      <c r="AT80" s="65"/>
      <c r="AU80" s="65"/>
      <c r="AV80" s="65"/>
      <c r="AW80" s="65"/>
      <c r="AX80" s="65"/>
      <c r="AY80" s="65">
        <v>2768</v>
      </c>
      <c r="AZ80" s="65"/>
      <c r="BA80" s="65"/>
      <c r="BB80" s="65"/>
      <c r="BC80" s="65"/>
      <c r="BD80" s="65"/>
      <c r="BE80" s="65">
        <v>142815.296875</v>
      </c>
      <c r="BF80" s="68"/>
    </row>
    <row r="81" spans="1:58" x14ac:dyDescent="0.2">
      <c r="A81" s="64" t="s">
        <v>292</v>
      </c>
      <c r="B81" s="65">
        <f t="shared" si="25"/>
        <v>15389.595703125</v>
      </c>
      <c r="C81" s="65"/>
      <c r="D81" s="65"/>
      <c r="E81" s="65"/>
      <c r="F81" s="65">
        <v>15389.595703125</v>
      </c>
      <c r="G81" s="65"/>
      <c r="H81" s="65"/>
      <c r="I81" s="65"/>
      <c r="J81" s="65"/>
      <c r="K81" s="65"/>
      <c r="L81" s="65"/>
      <c r="M81" s="65"/>
      <c r="N81" s="67"/>
      <c r="O81" s="65"/>
      <c r="P81" s="65"/>
      <c r="Q81" s="65"/>
      <c r="R81" s="65"/>
      <c r="S81" s="65">
        <v>11519</v>
      </c>
      <c r="T81" s="65"/>
      <c r="U81" s="65"/>
      <c r="V81" s="65"/>
      <c r="W81" s="67"/>
      <c r="X81" s="65">
        <f>SUM(Y81:AC81)</f>
        <v>0</v>
      </c>
      <c r="Y81" s="65"/>
      <c r="Z81" s="65"/>
      <c r="AA81" s="65"/>
      <c r="AB81" s="65"/>
      <c r="AC81" s="65"/>
      <c r="AD81" s="65"/>
      <c r="AE81" s="65"/>
      <c r="AF81" s="65"/>
      <c r="AG81" s="65"/>
      <c r="AH81" s="65"/>
      <c r="AI81" s="65"/>
      <c r="AJ81" s="65"/>
      <c r="AK81" s="65"/>
      <c r="AL81" s="65">
        <v>17256.65625</v>
      </c>
      <c r="AM81" s="65"/>
      <c r="AN81" s="65"/>
      <c r="AO81" s="65"/>
      <c r="AP81" s="65"/>
      <c r="AQ81" s="65"/>
      <c r="AR81" s="65"/>
      <c r="AS81" s="65"/>
      <c r="AT81" s="65">
        <v>109022.3984375</v>
      </c>
      <c r="AU81" s="65"/>
      <c r="AV81" s="65"/>
      <c r="AW81" s="65"/>
      <c r="AX81" s="65"/>
      <c r="AY81" s="65" t="s">
        <v>361</v>
      </c>
      <c r="AZ81" s="65"/>
      <c r="BA81" s="65"/>
      <c r="BB81" s="65"/>
      <c r="BC81" s="65"/>
      <c r="BD81" s="65"/>
      <c r="BE81" s="65">
        <v>12405.599609375</v>
      </c>
      <c r="BF81" s="68"/>
    </row>
    <row r="82" spans="1:58" x14ac:dyDescent="0.2">
      <c r="A82" s="64" t="s">
        <v>236</v>
      </c>
      <c r="B82" s="74"/>
      <c r="C82" s="65"/>
      <c r="D82" s="65"/>
      <c r="E82" s="65"/>
      <c r="F82" s="65"/>
      <c r="G82" s="65"/>
      <c r="H82" s="65"/>
      <c r="I82" s="65"/>
      <c r="J82" s="65"/>
      <c r="K82" s="65"/>
      <c r="L82" s="65"/>
      <c r="M82" s="65"/>
      <c r="N82" s="67"/>
      <c r="O82" s="65"/>
      <c r="P82" s="65"/>
      <c r="Q82" s="65"/>
      <c r="R82" s="65"/>
      <c r="S82" s="65"/>
      <c r="T82" s="65"/>
      <c r="U82" s="65"/>
      <c r="V82" s="65"/>
      <c r="W82" s="67"/>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8"/>
    </row>
    <row r="83" spans="1:58" s="83" customFormat="1" ht="15" customHeight="1" x14ac:dyDescent="0.2">
      <c r="A83" s="70" t="s">
        <v>293</v>
      </c>
      <c r="B83" s="65">
        <f>+D83+F83+G83</f>
        <v>0</v>
      </c>
      <c r="C83" s="71"/>
      <c r="D83" s="71"/>
      <c r="E83" s="71"/>
      <c r="F83" s="71"/>
      <c r="G83" s="71"/>
      <c r="H83" s="71"/>
      <c r="I83" s="71"/>
      <c r="J83" s="71"/>
      <c r="K83" s="71"/>
      <c r="L83" s="71"/>
      <c r="M83" s="71"/>
      <c r="N83" s="72"/>
      <c r="O83" s="71"/>
      <c r="P83" s="71"/>
      <c r="Q83" s="71"/>
      <c r="R83" s="71"/>
      <c r="S83" s="71"/>
      <c r="T83" s="71"/>
      <c r="U83" s="71"/>
      <c r="V83" s="71"/>
      <c r="W83" s="72"/>
      <c r="X83" s="84">
        <f>SUM(Y83:AC83)</f>
        <v>0</v>
      </c>
      <c r="Y83" s="71"/>
      <c r="Z83" s="71"/>
      <c r="AA83" s="71"/>
      <c r="AB83" s="71"/>
      <c r="AC83" s="71"/>
      <c r="AD83" s="71"/>
      <c r="AE83" s="71"/>
      <c r="AF83" s="71"/>
      <c r="AG83" s="71"/>
      <c r="AH83" s="71"/>
      <c r="AI83" s="71"/>
      <c r="AJ83" s="71"/>
      <c r="AK83" s="71"/>
      <c r="AL83" s="71"/>
      <c r="AM83" s="71"/>
      <c r="AN83" s="71"/>
      <c r="AO83" s="71">
        <f>SUM(AO84:AO86)</f>
        <v>4591.4017758071423</v>
      </c>
      <c r="AP83" s="71">
        <f t="shared" ref="AP83:AR83" si="27">SUM(AP84:AP86)</f>
        <v>66758.4501953125</v>
      </c>
      <c r="AQ83" s="71">
        <f t="shared" si="27"/>
        <v>14414.98779296875</v>
      </c>
      <c r="AR83" s="71">
        <f t="shared" si="27"/>
        <v>250.62206447124481</v>
      </c>
      <c r="AS83" s="71"/>
      <c r="AT83" s="71"/>
      <c r="AU83" s="71"/>
      <c r="AV83" s="71"/>
      <c r="AW83" s="71"/>
      <c r="AX83" s="71"/>
      <c r="AY83" s="71"/>
      <c r="AZ83" s="71"/>
      <c r="BA83" s="71"/>
      <c r="BB83" s="71"/>
      <c r="BC83" s="71"/>
      <c r="BD83" s="71"/>
      <c r="BE83" s="71"/>
      <c r="BF83" s="73"/>
    </row>
    <row r="84" spans="1:58" x14ac:dyDescent="0.2">
      <c r="A84" s="64" t="s">
        <v>294</v>
      </c>
      <c r="B84" s="65">
        <f t="shared" ref="B84:B87" si="28">+D84+F84+G84+E84</f>
        <v>0</v>
      </c>
      <c r="C84" s="65"/>
      <c r="D84" s="65"/>
      <c r="E84" s="65"/>
      <c r="F84" s="65"/>
      <c r="G84" s="65"/>
      <c r="H84" s="65"/>
      <c r="I84" s="65"/>
      <c r="J84" s="65"/>
      <c r="K84" s="65"/>
      <c r="L84" s="65"/>
      <c r="M84" s="65"/>
      <c r="N84" s="67"/>
      <c r="O84" s="65"/>
      <c r="P84" s="65"/>
      <c r="Q84" s="65"/>
      <c r="R84" s="65">
        <f t="shared" ref="R84:R88" si="29">SUM(S84:V84)</f>
        <v>0</v>
      </c>
      <c r="S84" s="65"/>
      <c r="T84" s="65"/>
      <c r="U84" s="65"/>
      <c r="V84" s="65"/>
      <c r="W84" s="67"/>
      <c r="X84" s="65">
        <f>SUM(Y84:AC84)</f>
        <v>0</v>
      </c>
      <c r="Y84" s="65"/>
      <c r="Z84" s="65"/>
      <c r="AA84" s="65"/>
      <c r="AB84" s="65"/>
      <c r="AC84" s="65"/>
      <c r="AD84" s="65"/>
      <c r="AE84" s="65"/>
      <c r="AF84" s="65"/>
      <c r="AG84" s="65"/>
      <c r="AH84" s="65"/>
      <c r="AI84" s="65"/>
      <c r="AJ84" s="65"/>
      <c r="AK84" s="65"/>
      <c r="AL84" s="65"/>
      <c r="AM84" s="65"/>
      <c r="AN84" s="65"/>
      <c r="AO84" s="65">
        <v>33.654232025146484</v>
      </c>
      <c r="AP84" s="65">
        <v>2693.6923828125</v>
      </c>
      <c r="AQ84" s="65">
        <v>10283.154296875</v>
      </c>
      <c r="AR84" s="65">
        <v>1.1215800046920776</v>
      </c>
      <c r="AS84" s="65"/>
      <c r="AT84" s="65">
        <v>41.914043426513672</v>
      </c>
      <c r="AU84" s="65"/>
      <c r="AV84" s="65"/>
      <c r="AW84" s="65"/>
      <c r="AX84" s="65"/>
      <c r="AY84" s="65"/>
      <c r="AZ84" s="65"/>
      <c r="BA84" s="65"/>
      <c r="BB84" s="65"/>
      <c r="BC84" s="65"/>
      <c r="BD84" s="65"/>
      <c r="BE84" s="65"/>
      <c r="BF84" s="68"/>
    </row>
    <row r="85" spans="1:58" x14ac:dyDescent="0.2">
      <c r="A85" s="64" t="s">
        <v>295</v>
      </c>
      <c r="B85" s="65">
        <f t="shared" si="28"/>
        <v>0</v>
      </c>
      <c r="C85" s="65"/>
      <c r="D85" s="65"/>
      <c r="E85" s="65"/>
      <c r="F85" s="65"/>
      <c r="G85" s="65"/>
      <c r="H85" s="65"/>
      <c r="I85" s="65"/>
      <c r="J85" s="65"/>
      <c r="K85" s="65"/>
      <c r="L85" s="65"/>
      <c r="M85" s="65"/>
      <c r="N85" s="67"/>
      <c r="O85" s="65"/>
      <c r="P85" s="65"/>
      <c r="Q85" s="65"/>
      <c r="R85" s="65">
        <f t="shared" si="29"/>
        <v>0</v>
      </c>
      <c r="S85" s="65"/>
      <c r="T85" s="65"/>
      <c r="U85" s="65"/>
      <c r="V85" s="65"/>
      <c r="W85" s="67"/>
      <c r="X85" s="65">
        <f>SUM(Y85:AC85)</f>
        <v>0</v>
      </c>
      <c r="Y85" s="65"/>
      <c r="Z85" s="65"/>
      <c r="AA85" s="65"/>
      <c r="AB85" s="65"/>
      <c r="AC85" s="65"/>
      <c r="AD85" s="65"/>
      <c r="AE85" s="65"/>
      <c r="AF85" s="65"/>
      <c r="AG85" s="65"/>
      <c r="AH85" s="65"/>
      <c r="AI85" s="65"/>
      <c r="AJ85" s="65"/>
      <c r="AK85" s="65"/>
      <c r="AL85" s="65"/>
      <c r="AM85" s="65"/>
      <c r="AN85" s="65"/>
      <c r="AO85" s="65">
        <v>0.25486800074577332</v>
      </c>
      <c r="AP85" s="65">
        <v>26355.75390625</v>
      </c>
      <c r="AQ85" s="65"/>
      <c r="AR85" s="65">
        <v>56.361202239990234</v>
      </c>
      <c r="AS85" s="65"/>
      <c r="AT85" s="65">
        <v>7.528721809387207</v>
      </c>
      <c r="AU85" s="65"/>
      <c r="AV85" s="65"/>
      <c r="AW85" s="65"/>
      <c r="AX85" s="65"/>
      <c r="AY85" s="65"/>
      <c r="AZ85" s="65"/>
      <c r="BA85" s="65"/>
      <c r="BB85" s="65"/>
      <c r="BC85" s="65"/>
      <c r="BD85" s="65"/>
      <c r="BE85" s="65"/>
      <c r="BF85" s="68"/>
    </row>
    <row r="86" spans="1:58" x14ac:dyDescent="0.2">
      <c r="A86" s="64" t="s">
        <v>296</v>
      </c>
      <c r="B86" s="65">
        <f t="shared" si="28"/>
        <v>0</v>
      </c>
      <c r="C86" s="65"/>
      <c r="D86" s="65"/>
      <c r="E86" s="65"/>
      <c r="F86" s="65"/>
      <c r="G86" s="65"/>
      <c r="H86" s="65"/>
      <c r="I86" s="65"/>
      <c r="J86" s="65"/>
      <c r="K86" s="65"/>
      <c r="L86" s="65"/>
      <c r="M86" s="65"/>
      <c r="N86" s="67"/>
      <c r="O86" s="65"/>
      <c r="P86" s="65"/>
      <c r="Q86" s="65"/>
      <c r="R86" s="65">
        <f t="shared" si="29"/>
        <v>0</v>
      </c>
      <c r="S86" s="65"/>
      <c r="T86" s="65"/>
      <c r="U86" s="65"/>
      <c r="V86" s="65"/>
      <c r="W86" s="67"/>
      <c r="X86" s="65">
        <f>SUM(Y86:AC86)</f>
        <v>0</v>
      </c>
      <c r="Y86" s="65"/>
      <c r="Z86" s="65"/>
      <c r="AA86" s="65"/>
      <c r="AB86" s="65"/>
      <c r="AC86" s="65"/>
      <c r="AD86" s="65"/>
      <c r="AE86" s="65"/>
      <c r="AF86" s="65"/>
      <c r="AG86" s="65"/>
      <c r="AH86" s="65"/>
      <c r="AI86" s="65"/>
      <c r="AJ86" s="65"/>
      <c r="AK86" s="65"/>
      <c r="AL86" s="65"/>
      <c r="AM86" s="65"/>
      <c r="AN86" s="65"/>
      <c r="AO86" s="65">
        <v>4557.49267578125</v>
      </c>
      <c r="AP86" s="65">
        <v>37709.00390625</v>
      </c>
      <c r="AQ86" s="65">
        <v>4131.83349609375</v>
      </c>
      <c r="AR86" s="65">
        <v>193.1392822265625</v>
      </c>
      <c r="AS86" s="65"/>
      <c r="AT86" s="65">
        <v>461.25234985351563</v>
      </c>
      <c r="AU86" s="65"/>
      <c r="AV86" s="65"/>
      <c r="AW86" s="65"/>
      <c r="AX86" s="65"/>
      <c r="AY86" s="65"/>
      <c r="AZ86" s="65"/>
      <c r="BA86" s="65"/>
      <c r="BB86" s="65"/>
      <c r="BC86" s="65"/>
      <c r="BD86" s="65"/>
      <c r="BE86" s="65"/>
      <c r="BF86" s="68"/>
    </row>
    <row r="87" spans="1:58" x14ac:dyDescent="0.2">
      <c r="A87" s="64" t="s">
        <v>297</v>
      </c>
      <c r="B87" s="65">
        <f t="shared" si="28"/>
        <v>55531.6015625</v>
      </c>
      <c r="C87" s="65"/>
      <c r="D87" s="65"/>
      <c r="E87" s="65"/>
      <c r="F87" s="65">
        <v>55531.6015625</v>
      </c>
      <c r="G87" s="65"/>
      <c r="H87" s="65"/>
      <c r="I87" s="65"/>
      <c r="J87" s="65"/>
      <c r="K87" s="65"/>
      <c r="L87" s="65"/>
      <c r="M87" s="65"/>
      <c r="N87" s="67"/>
      <c r="O87" s="65"/>
      <c r="P87" s="65"/>
      <c r="Q87" s="65"/>
      <c r="R87" s="65">
        <f t="shared" si="29"/>
        <v>0</v>
      </c>
      <c r="S87" s="65"/>
      <c r="T87" s="65"/>
      <c r="U87" s="65"/>
      <c r="V87" s="65"/>
      <c r="W87" s="67"/>
      <c r="X87" s="65">
        <f>SUM(Y87:AC87)</f>
        <v>0</v>
      </c>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8"/>
    </row>
    <row r="88" spans="1:58" x14ac:dyDescent="0.2">
      <c r="A88" s="64" t="s">
        <v>236</v>
      </c>
      <c r="B88" s="65"/>
      <c r="C88" s="65"/>
      <c r="D88" s="65"/>
      <c r="E88" s="65"/>
      <c r="F88" s="65"/>
      <c r="G88" s="65"/>
      <c r="H88" s="65"/>
      <c r="I88" s="65"/>
      <c r="J88" s="65"/>
      <c r="K88" s="65"/>
      <c r="L88" s="65"/>
      <c r="M88" s="65"/>
      <c r="N88" s="67"/>
      <c r="O88" s="65"/>
      <c r="P88" s="65"/>
      <c r="Q88" s="65"/>
      <c r="R88" s="65">
        <f t="shared" si="29"/>
        <v>0</v>
      </c>
      <c r="S88" s="65"/>
      <c r="T88" s="65"/>
      <c r="U88" s="65"/>
      <c r="V88" s="65"/>
      <c r="W88" s="67"/>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8"/>
    </row>
    <row r="89" spans="1:58" s="83" customFormat="1" ht="15" customHeight="1" x14ac:dyDescent="0.2">
      <c r="A89" s="70" t="s">
        <v>298</v>
      </c>
      <c r="B89" s="65">
        <f>SUM(B90:B93)</f>
        <v>240364.60009765625</v>
      </c>
      <c r="C89" s="65">
        <f t="shared" ref="C89:BF89" si="30">SUM(C90:C93)</f>
        <v>0</v>
      </c>
      <c r="D89" s="65">
        <f t="shared" si="30"/>
        <v>0</v>
      </c>
      <c r="E89" s="65"/>
      <c r="F89" s="65">
        <f t="shared" si="30"/>
        <v>240364.60009765625</v>
      </c>
      <c r="G89" s="65">
        <f t="shared" si="30"/>
        <v>0</v>
      </c>
      <c r="H89" s="65">
        <f t="shared" si="30"/>
        <v>0</v>
      </c>
      <c r="I89" s="65">
        <f t="shared" si="30"/>
        <v>0</v>
      </c>
      <c r="J89" s="65">
        <f t="shared" si="30"/>
        <v>0</v>
      </c>
      <c r="K89" s="65">
        <f t="shared" si="30"/>
        <v>0</v>
      </c>
      <c r="L89" s="65">
        <f t="shared" si="30"/>
        <v>0</v>
      </c>
      <c r="M89" s="65">
        <f t="shared" si="30"/>
        <v>0</v>
      </c>
      <c r="N89" s="67">
        <f t="shared" si="30"/>
        <v>0</v>
      </c>
      <c r="O89" s="65">
        <f t="shared" si="30"/>
        <v>0</v>
      </c>
      <c r="P89" s="65">
        <f t="shared" si="30"/>
        <v>0</v>
      </c>
      <c r="Q89" s="65">
        <f t="shared" si="30"/>
        <v>0</v>
      </c>
      <c r="R89" s="65">
        <f>SUM(S89:V89)</f>
        <v>285.00000207530667</v>
      </c>
      <c r="S89" s="65">
        <f t="shared" si="30"/>
        <v>285.00000207530667</v>
      </c>
      <c r="T89" s="65">
        <f t="shared" si="30"/>
        <v>0</v>
      </c>
      <c r="U89" s="65">
        <f t="shared" si="30"/>
        <v>0</v>
      </c>
      <c r="V89" s="65">
        <f t="shared" si="30"/>
        <v>0</v>
      </c>
      <c r="W89" s="67">
        <f t="shared" si="30"/>
        <v>809.29993265095482</v>
      </c>
      <c r="X89" s="67">
        <f t="shared" si="30"/>
        <v>0</v>
      </c>
      <c r="Y89" s="65">
        <f t="shared" si="30"/>
        <v>0</v>
      </c>
      <c r="Z89" s="65">
        <f t="shared" si="30"/>
        <v>0</v>
      </c>
      <c r="AA89" s="65">
        <f t="shared" si="30"/>
        <v>0</v>
      </c>
      <c r="AB89" s="65">
        <f t="shared" si="30"/>
        <v>0</v>
      </c>
      <c r="AC89" s="65">
        <f t="shared" si="30"/>
        <v>0</v>
      </c>
      <c r="AD89" s="65">
        <f t="shared" si="30"/>
        <v>0</v>
      </c>
      <c r="AE89" s="65">
        <f t="shared" si="30"/>
        <v>0</v>
      </c>
      <c r="AF89" s="65">
        <f t="shared" si="30"/>
        <v>0</v>
      </c>
      <c r="AG89" s="65">
        <f t="shared" si="30"/>
        <v>0</v>
      </c>
      <c r="AH89" s="65">
        <f t="shared" si="30"/>
        <v>0</v>
      </c>
      <c r="AI89" s="65">
        <f t="shared" si="30"/>
        <v>0</v>
      </c>
      <c r="AJ89" s="65">
        <f t="shared" si="30"/>
        <v>0</v>
      </c>
      <c r="AK89" s="65">
        <f t="shared" si="30"/>
        <v>0</v>
      </c>
      <c r="AL89" s="65">
        <f t="shared" si="30"/>
        <v>161</v>
      </c>
      <c r="AM89" s="65">
        <f t="shared" si="30"/>
        <v>0</v>
      </c>
      <c r="AN89" s="65">
        <f t="shared" si="30"/>
        <v>0</v>
      </c>
      <c r="AO89" s="65">
        <f t="shared" si="30"/>
        <v>0</v>
      </c>
      <c r="AP89" s="65">
        <f t="shared" si="30"/>
        <v>0</v>
      </c>
      <c r="AQ89" s="65">
        <f t="shared" si="30"/>
        <v>0</v>
      </c>
      <c r="AR89" s="65">
        <f t="shared" si="30"/>
        <v>0</v>
      </c>
      <c r="AS89" s="65">
        <f t="shared" si="30"/>
        <v>0</v>
      </c>
      <c r="AT89" s="65">
        <f t="shared" si="30"/>
        <v>0</v>
      </c>
      <c r="AU89" s="65">
        <f t="shared" si="30"/>
        <v>0</v>
      </c>
      <c r="AV89" s="65">
        <f t="shared" si="30"/>
        <v>13526.999881486719</v>
      </c>
      <c r="AW89" s="65">
        <f>SUM(AW90:AW93)</f>
        <v>4095.8998109465801</v>
      </c>
      <c r="AX89" s="65">
        <f t="shared" si="30"/>
        <v>0</v>
      </c>
      <c r="AY89" s="65">
        <f t="shared" si="30"/>
        <v>0</v>
      </c>
      <c r="AZ89" s="65">
        <f t="shared" si="30"/>
        <v>0</v>
      </c>
      <c r="BA89" s="65">
        <f t="shared" si="30"/>
        <v>6.9999997330810038</v>
      </c>
      <c r="BB89" s="65">
        <f t="shared" si="30"/>
        <v>0</v>
      </c>
      <c r="BC89" s="65">
        <f t="shared" si="30"/>
        <v>0</v>
      </c>
      <c r="BD89" s="65">
        <f t="shared" si="30"/>
        <v>0</v>
      </c>
      <c r="BE89" s="65">
        <f t="shared" si="30"/>
        <v>259249.80549023004</v>
      </c>
      <c r="BF89" s="68">
        <f t="shared" si="30"/>
        <v>0</v>
      </c>
    </row>
    <row r="90" spans="1:58" x14ac:dyDescent="0.2">
      <c r="A90" s="64" t="s">
        <v>299</v>
      </c>
      <c r="B90" s="65">
        <f>+D90+F90+G90</f>
        <v>235736</v>
      </c>
      <c r="C90" s="65"/>
      <c r="D90" s="65"/>
      <c r="E90" s="65"/>
      <c r="F90" s="65">
        <v>235736</v>
      </c>
      <c r="G90" s="65"/>
      <c r="H90" s="65"/>
      <c r="I90" s="65"/>
      <c r="J90" s="65"/>
      <c r="K90" s="65"/>
      <c r="L90" s="65"/>
      <c r="M90" s="65"/>
      <c r="N90" s="67"/>
      <c r="O90" s="65"/>
      <c r="P90" s="65"/>
      <c r="Q90" s="65"/>
      <c r="R90" s="65">
        <f t="shared" ref="R90:R93" si="31">SUM(S90:V90)</f>
        <v>0</v>
      </c>
      <c r="S90" s="65"/>
      <c r="T90" s="65"/>
      <c r="U90" s="65"/>
      <c r="V90" s="65"/>
      <c r="W90" s="67"/>
      <c r="X90" s="65">
        <f>SUM(Y90:AC90)</f>
        <v>0</v>
      </c>
      <c r="Y90" s="65"/>
      <c r="Z90" s="65"/>
      <c r="AA90" s="65"/>
      <c r="AB90" s="65"/>
      <c r="AC90" s="65"/>
      <c r="AD90" s="65"/>
      <c r="AE90" s="65"/>
      <c r="AF90" s="65"/>
      <c r="AG90" s="65"/>
      <c r="AH90" s="65"/>
      <c r="AI90" s="65"/>
      <c r="AJ90" s="65"/>
      <c r="AK90" s="65"/>
      <c r="AL90" s="65">
        <v>161</v>
      </c>
      <c r="AM90" s="65"/>
      <c r="AN90" s="65"/>
      <c r="AO90" s="65"/>
      <c r="AP90" s="65"/>
      <c r="AQ90" s="65"/>
      <c r="AR90" s="65"/>
      <c r="AS90" s="65"/>
      <c r="AT90" s="65"/>
      <c r="AU90" s="65"/>
      <c r="AV90" s="65">
        <v>13526.999881486719</v>
      </c>
      <c r="AW90" s="85">
        <v>4066.9998126011001</v>
      </c>
      <c r="AX90" s="65"/>
      <c r="AY90" s="65"/>
      <c r="AZ90" s="65"/>
      <c r="BA90" s="65">
        <v>6.9999997330810038</v>
      </c>
      <c r="BB90" s="65"/>
      <c r="BC90" s="65"/>
      <c r="BD90" s="65"/>
      <c r="BE90" s="65">
        <v>253498.00531813837</v>
      </c>
      <c r="BF90" s="68"/>
    </row>
    <row r="91" spans="1:58" x14ac:dyDescent="0.2">
      <c r="A91" s="64" t="s">
        <v>300</v>
      </c>
      <c r="B91" s="65">
        <f>+D91+F91+G91</f>
        <v>4628.60009765625</v>
      </c>
      <c r="C91" s="65"/>
      <c r="D91" s="65"/>
      <c r="E91" s="65"/>
      <c r="F91" s="65">
        <v>4628.60009765625</v>
      </c>
      <c r="G91" s="65"/>
      <c r="H91" s="65"/>
      <c r="I91" s="65"/>
      <c r="J91" s="65"/>
      <c r="K91" s="65"/>
      <c r="L91" s="65"/>
      <c r="M91" s="65"/>
      <c r="N91" s="67"/>
      <c r="O91" s="65"/>
      <c r="P91" s="65"/>
      <c r="Q91" s="65"/>
      <c r="R91" s="65">
        <f t="shared" si="31"/>
        <v>285.00000207530667</v>
      </c>
      <c r="S91" s="65">
        <v>285.00000207530667</v>
      </c>
      <c r="T91" s="65"/>
      <c r="U91" s="65"/>
      <c r="V91" s="65"/>
      <c r="W91" s="67">
        <v>809.29993265095482</v>
      </c>
      <c r="X91" s="65">
        <f>SUM(Y91:AC91)</f>
        <v>0</v>
      </c>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v>28.89999834548026</v>
      </c>
      <c r="AX91" s="65"/>
      <c r="AY91" s="65"/>
      <c r="AZ91" s="65"/>
      <c r="BA91" s="65"/>
      <c r="BB91" s="65"/>
      <c r="BC91" s="65"/>
      <c r="BD91" s="65"/>
      <c r="BE91" s="65">
        <v>5751.8001720916645</v>
      </c>
      <c r="BF91" s="68"/>
    </row>
    <row r="92" spans="1:58" x14ac:dyDescent="0.2">
      <c r="A92" s="64" t="s">
        <v>301</v>
      </c>
      <c r="B92" s="65">
        <f>+D92+F92+G92</f>
        <v>0</v>
      </c>
      <c r="C92" s="65"/>
      <c r="D92" s="65"/>
      <c r="E92" s="65"/>
      <c r="F92" s="65"/>
      <c r="G92" s="65"/>
      <c r="H92" s="65"/>
      <c r="I92" s="65"/>
      <c r="J92" s="65"/>
      <c r="K92" s="65"/>
      <c r="L92" s="65"/>
      <c r="M92" s="65"/>
      <c r="N92" s="67"/>
      <c r="O92" s="65"/>
      <c r="P92" s="65"/>
      <c r="Q92" s="65"/>
      <c r="R92" s="65">
        <f t="shared" si="31"/>
        <v>0</v>
      </c>
      <c r="S92" s="65"/>
      <c r="T92" s="65"/>
      <c r="U92" s="65"/>
      <c r="V92" s="65"/>
      <c r="W92" s="67"/>
      <c r="X92" s="65">
        <f>SUM(Y92:AC92)</f>
        <v>0</v>
      </c>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8"/>
    </row>
    <row r="93" spans="1:58" x14ac:dyDescent="0.2">
      <c r="A93" s="64" t="s">
        <v>302</v>
      </c>
      <c r="B93" s="65">
        <f>+D93+F93+G93</f>
        <v>0</v>
      </c>
      <c r="C93" s="65"/>
      <c r="D93" s="65"/>
      <c r="E93" s="65"/>
      <c r="F93" s="65"/>
      <c r="G93" s="65"/>
      <c r="H93" s="65"/>
      <c r="I93" s="65"/>
      <c r="J93" s="65"/>
      <c r="K93" s="65"/>
      <c r="L93" s="65"/>
      <c r="M93" s="65"/>
      <c r="N93" s="67"/>
      <c r="O93" s="65"/>
      <c r="P93" s="65"/>
      <c r="Q93" s="65"/>
      <c r="R93" s="65">
        <f t="shared" si="31"/>
        <v>0</v>
      </c>
      <c r="S93" s="65"/>
      <c r="T93" s="65"/>
      <c r="U93" s="65"/>
      <c r="V93" s="65"/>
      <c r="W93" s="67"/>
      <c r="X93" s="65">
        <f>SUM(Y93:AC93)</f>
        <v>0</v>
      </c>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8"/>
    </row>
    <row r="94" spans="1:58" x14ac:dyDescent="0.2">
      <c r="A94" s="64" t="s">
        <v>236</v>
      </c>
      <c r="B94" s="74"/>
      <c r="C94" s="65"/>
      <c r="D94" s="65"/>
      <c r="E94" s="65"/>
      <c r="F94" s="65"/>
      <c r="G94" s="65"/>
      <c r="H94" s="65"/>
      <c r="I94" s="65"/>
      <c r="J94" s="65"/>
      <c r="K94" s="65"/>
      <c r="L94" s="65"/>
      <c r="M94" s="65"/>
      <c r="N94" s="67"/>
      <c r="O94" s="65"/>
      <c r="P94" s="65"/>
      <c r="Q94" s="65"/>
      <c r="R94" s="65"/>
      <c r="S94" s="65"/>
      <c r="T94" s="65"/>
      <c r="U94" s="65"/>
      <c r="V94" s="65"/>
      <c r="W94" s="67"/>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8"/>
    </row>
    <row r="95" spans="1:58" x14ac:dyDescent="0.2">
      <c r="A95" s="64" t="s">
        <v>303</v>
      </c>
      <c r="B95" s="65">
        <f>+D95+F95+G95</f>
        <v>0</v>
      </c>
      <c r="C95" s="65"/>
      <c r="D95" s="65"/>
      <c r="E95" s="65"/>
      <c r="F95" s="65"/>
      <c r="G95" s="65"/>
      <c r="H95" s="65"/>
      <c r="I95" s="65"/>
      <c r="J95" s="65"/>
      <c r="K95" s="65"/>
      <c r="L95" s="65"/>
      <c r="M95" s="65"/>
      <c r="N95" s="67"/>
      <c r="O95" s="65"/>
      <c r="P95" s="65"/>
      <c r="Q95" s="65"/>
      <c r="R95" s="65">
        <f t="shared" ref="R95:R98" si="32">SUM(S95:V95)</f>
        <v>0</v>
      </c>
      <c r="S95" s="65"/>
      <c r="T95" s="65"/>
      <c r="U95" s="65"/>
      <c r="V95" s="65"/>
      <c r="W95" s="67"/>
      <c r="X95" s="65">
        <f>SUM(Y95:AC95)</f>
        <v>0</v>
      </c>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8"/>
    </row>
    <row r="96" spans="1:58" x14ac:dyDescent="0.2">
      <c r="A96" s="64" t="s">
        <v>304</v>
      </c>
      <c r="B96" s="65">
        <f>+D96+F96+G96</f>
        <v>0</v>
      </c>
      <c r="C96" s="65"/>
      <c r="D96" s="65"/>
      <c r="E96" s="65"/>
      <c r="F96" s="65"/>
      <c r="G96" s="65"/>
      <c r="H96" s="65"/>
      <c r="I96" s="65"/>
      <c r="J96" s="65"/>
      <c r="K96" s="65"/>
      <c r="L96" s="65"/>
      <c r="M96" s="65"/>
      <c r="N96" s="67"/>
      <c r="O96" s="65"/>
      <c r="P96" s="65"/>
      <c r="Q96" s="65"/>
      <c r="R96" s="65">
        <f t="shared" si="32"/>
        <v>0</v>
      </c>
      <c r="S96" s="65"/>
      <c r="T96" s="65"/>
      <c r="U96" s="65"/>
      <c r="V96" s="65"/>
      <c r="W96" s="67"/>
      <c r="X96" s="65">
        <f>SUM(Y96:AC96)</f>
        <v>0</v>
      </c>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8"/>
    </row>
    <row r="97" spans="1:58" x14ac:dyDescent="0.2">
      <c r="A97" s="64" t="s">
        <v>305</v>
      </c>
      <c r="B97" s="65">
        <f>+D97+F97+G97</f>
        <v>0</v>
      </c>
      <c r="C97" s="65"/>
      <c r="D97" s="65"/>
      <c r="E97" s="65"/>
      <c r="F97" s="65"/>
      <c r="G97" s="65"/>
      <c r="H97" s="65"/>
      <c r="I97" s="65"/>
      <c r="J97" s="65"/>
      <c r="K97" s="65"/>
      <c r="L97" s="65"/>
      <c r="M97" s="65"/>
      <c r="N97" s="67"/>
      <c r="O97" s="65"/>
      <c r="P97" s="65"/>
      <c r="Q97" s="65"/>
      <c r="R97" s="65">
        <f t="shared" si="32"/>
        <v>0</v>
      </c>
      <c r="S97" s="65"/>
      <c r="T97" s="65"/>
      <c r="U97" s="65"/>
      <c r="V97" s="65"/>
      <c r="W97" s="67"/>
      <c r="X97" s="65">
        <f>SUM(Y97:AC97)</f>
        <v>0</v>
      </c>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8"/>
    </row>
    <row r="98" spans="1:58" x14ac:dyDescent="0.2">
      <c r="A98" s="64" t="s">
        <v>306</v>
      </c>
      <c r="B98" s="65">
        <f>+D98+F98+G98</f>
        <v>0</v>
      </c>
      <c r="C98" s="65"/>
      <c r="D98" s="65"/>
      <c r="E98" s="65"/>
      <c r="F98" s="65"/>
      <c r="G98" s="65"/>
      <c r="H98" s="65"/>
      <c r="I98" s="65"/>
      <c r="J98" s="65"/>
      <c r="K98" s="65"/>
      <c r="L98" s="65"/>
      <c r="M98" s="65"/>
      <c r="N98" s="67"/>
      <c r="O98" s="65"/>
      <c r="P98" s="65"/>
      <c r="Q98" s="65"/>
      <c r="R98" s="65">
        <f t="shared" si="32"/>
        <v>0</v>
      </c>
      <c r="S98" s="65"/>
      <c r="T98" s="65"/>
      <c r="U98" s="65"/>
      <c r="V98" s="65"/>
      <c r="W98" s="67"/>
      <c r="X98" s="65">
        <f>SUM(Y98:AC98)</f>
        <v>0</v>
      </c>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8"/>
    </row>
    <row r="99" spans="1:58" s="83" customFormat="1" ht="15" customHeight="1" x14ac:dyDescent="0.2">
      <c r="A99" s="70" t="s">
        <v>307</v>
      </c>
      <c r="B99" s="71">
        <f t="shared" ref="B99:BF99" si="33">SUM(B95:B98)</f>
        <v>0</v>
      </c>
      <c r="C99" s="71">
        <f t="shared" si="33"/>
        <v>0</v>
      </c>
      <c r="D99" s="71">
        <f t="shared" si="33"/>
        <v>0</v>
      </c>
      <c r="E99" s="71"/>
      <c r="F99" s="71">
        <f t="shared" si="33"/>
        <v>0</v>
      </c>
      <c r="G99" s="71">
        <f t="shared" si="33"/>
        <v>0</v>
      </c>
      <c r="H99" s="71">
        <f t="shared" si="33"/>
        <v>0</v>
      </c>
      <c r="I99" s="71">
        <f t="shared" si="33"/>
        <v>0</v>
      </c>
      <c r="J99" s="71">
        <f t="shared" si="33"/>
        <v>0</v>
      </c>
      <c r="K99" s="71">
        <f t="shared" si="33"/>
        <v>0</v>
      </c>
      <c r="L99" s="71">
        <f t="shared" si="33"/>
        <v>0</v>
      </c>
      <c r="M99" s="71">
        <f t="shared" si="33"/>
        <v>0</v>
      </c>
      <c r="N99" s="72">
        <f t="shared" si="33"/>
        <v>0</v>
      </c>
      <c r="O99" s="71">
        <f t="shared" si="33"/>
        <v>0</v>
      </c>
      <c r="P99" s="71">
        <f t="shared" si="33"/>
        <v>0</v>
      </c>
      <c r="Q99" s="71">
        <f t="shared" si="33"/>
        <v>0</v>
      </c>
      <c r="R99" s="71">
        <f t="shared" si="33"/>
        <v>0</v>
      </c>
      <c r="S99" s="71">
        <f t="shared" si="33"/>
        <v>0</v>
      </c>
      <c r="T99" s="71">
        <f t="shared" si="33"/>
        <v>0</v>
      </c>
      <c r="U99" s="71">
        <f t="shared" si="33"/>
        <v>0</v>
      </c>
      <c r="V99" s="71">
        <f t="shared" si="33"/>
        <v>0</v>
      </c>
      <c r="W99" s="72">
        <f t="shared" si="33"/>
        <v>0</v>
      </c>
      <c r="X99" s="72">
        <f t="shared" si="33"/>
        <v>0</v>
      </c>
      <c r="Y99" s="71">
        <f t="shared" si="33"/>
        <v>0</v>
      </c>
      <c r="Z99" s="71">
        <f t="shared" si="33"/>
        <v>0</v>
      </c>
      <c r="AA99" s="71">
        <f t="shared" si="33"/>
        <v>0</v>
      </c>
      <c r="AB99" s="71">
        <f t="shared" si="33"/>
        <v>0</v>
      </c>
      <c r="AC99" s="71">
        <f t="shared" si="33"/>
        <v>0</v>
      </c>
      <c r="AD99" s="71">
        <f t="shared" si="33"/>
        <v>0</v>
      </c>
      <c r="AE99" s="71">
        <f t="shared" si="33"/>
        <v>0</v>
      </c>
      <c r="AF99" s="71">
        <f t="shared" si="33"/>
        <v>0</v>
      </c>
      <c r="AG99" s="71">
        <f t="shared" si="33"/>
        <v>0</v>
      </c>
      <c r="AH99" s="71">
        <f t="shared" si="33"/>
        <v>0</v>
      </c>
      <c r="AI99" s="71">
        <f t="shared" si="33"/>
        <v>0</v>
      </c>
      <c r="AJ99" s="71">
        <f t="shared" si="33"/>
        <v>0</v>
      </c>
      <c r="AK99" s="71">
        <f t="shared" si="33"/>
        <v>0</v>
      </c>
      <c r="AL99" s="71">
        <f t="shared" si="33"/>
        <v>0</v>
      </c>
      <c r="AM99" s="71">
        <f t="shared" si="33"/>
        <v>0</v>
      </c>
      <c r="AN99" s="71">
        <f t="shared" si="33"/>
        <v>0</v>
      </c>
      <c r="AO99" s="71">
        <f t="shared" si="33"/>
        <v>0</v>
      </c>
      <c r="AP99" s="71">
        <f t="shared" si="33"/>
        <v>0</v>
      </c>
      <c r="AQ99" s="71">
        <f t="shared" si="33"/>
        <v>0</v>
      </c>
      <c r="AR99" s="71">
        <f t="shared" si="33"/>
        <v>0</v>
      </c>
      <c r="AS99" s="71">
        <f t="shared" si="33"/>
        <v>0</v>
      </c>
      <c r="AT99" s="71">
        <f t="shared" si="33"/>
        <v>0</v>
      </c>
      <c r="AU99" s="71">
        <f t="shared" si="33"/>
        <v>0</v>
      </c>
      <c r="AV99" s="71">
        <f t="shared" si="33"/>
        <v>0</v>
      </c>
      <c r="AW99" s="71">
        <f t="shared" si="33"/>
        <v>0</v>
      </c>
      <c r="AX99" s="71">
        <f t="shared" si="33"/>
        <v>0</v>
      </c>
      <c r="AY99" s="71">
        <f t="shared" si="33"/>
        <v>0</v>
      </c>
      <c r="AZ99" s="71">
        <f t="shared" si="33"/>
        <v>0</v>
      </c>
      <c r="BA99" s="71">
        <f t="shared" si="33"/>
        <v>0</v>
      </c>
      <c r="BB99" s="71">
        <f t="shared" si="33"/>
        <v>0</v>
      </c>
      <c r="BC99" s="71">
        <f t="shared" si="33"/>
        <v>0</v>
      </c>
      <c r="BD99" s="71">
        <f t="shared" si="33"/>
        <v>0</v>
      </c>
      <c r="BE99" s="128">
        <f t="shared" si="33"/>
        <v>0</v>
      </c>
      <c r="BF99" s="128">
        <f t="shared" si="33"/>
        <v>0</v>
      </c>
    </row>
    <row r="100" spans="1:58" x14ac:dyDescent="0.2">
      <c r="A100" s="64" t="s">
        <v>236</v>
      </c>
      <c r="B100" s="65"/>
      <c r="C100" s="65"/>
      <c r="D100" s="65"/>
      <c r="E100" s="65"/>
      <c r="F100" s="65"/>
      <c r="G100" s="65"/>
      <c r="H100" s="65"/>
      <c r="I100" s="65"/>
      <c r="J100" s="65"/>
      <c r="K100" s="65"/>
      <c r="L100" s="65"/>
      <c r="M100" s="65"/>
      <c r="N100" s="67"/>
      <c r="O100" s="65"/>
      <c r="P100" s="65"/>
      <c r="Q100" s="65"/>
      <c r="R100" s="65"/>
      <c r="S100" s="65"/>
      <c r="T100" s="65"/>
      <c r="U100" s="65"/>
      <c r="V100" s="65"/>
      <c r="W100" s="67"/>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8"/>
    </row>
    <row r="101" spans="1:58" x14ac:dyDescent="0.2">
      <c r="A101" s="64" t="s">
        <v>308</v>
      </c>
      <c r="B101" s="65"/>
      <c r="C101" s="65"/>
      <c r="D101" s="65"/>
      <c r="E101" s="65"/>
      <c r="F101" s="65"/>
      <c r="G101" s="65"/>
      <c r="H101" s="65"/>
      <c r="I101" s="65"/>
      <c r="J101" s="65"/>
      <c r="K101" s="65"/>
      <c r="L101" s="65"/>
      <c r="M101" s="65"/>
      <c r="N101" s="67"/>
      <c r="O101" s="65"/>
      <c r="P101" s="65"/>
      <c r="Q101" s="65"/>
      <c r="R101" s="65"/>
      <c r="S101" s="65"/>
      <c r="T101" s="65"/>
      <c r="U101" s="65"/>
      <c r="V101" s="65"/>
      <c r="W101" s="67"/>
      <c r="X101" s="65">
        <f>SUM(Y101:AC101)</f>
        <v>0</v>
      </c>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v>2952.9999672496174</v>
      </c>
      <c r="AX101" s="65"/>
      <c r="AY101" s="65"/>
      <c r="AZ101" s="65"/>
      <c r="BA101" s="65"/>
      <c r="BB101" s="65"/>
      <c r="BC101" s="65"/>
      <c r="BD101" s="65"/>
      <c r="BE101" s="65">
        <v>2952.9999672496174</v>
      </c>
      <c r="BF101" s="68"/>
    </row>
    <row r="102" spans="1:58" x14ac:dyDescent="0.2">
      <c r="A102" s="64" t="s">
        <v>236</v>
      </c>
      <c r="B102" s="65"/>
      <c r="C102" s="65"/>
      <c r="D102" s="65"/>
      <c r="E102" s="65"/>
      <c r="F102" s="65"/>
      <c r="G102" s="65"/>
      <c r="H102" s="65"/>
      <c r="I102" s="65"/>
      <c r="J102" s="65"/>
      <c r="K102" s="65"/>
      <c r="L102" s="65"/>
      <c r="M102" s="65"/>
      <c r="N102" s="67"/>
      <c r="O102" s="65"/>
      <c r="P102" s="65"/>
      <c r="Q102" s="65"/>
      <c r="R102" s="65"/>
      <c r="S102" s="65"/>
      <c r="T102" s="65"/>
      <c r="U102" s="65"/>
      <c r="V102" s="65"/>
      <c r="W102" s="67"/>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8"/>
    </row>
    <row r="103" spans="1:58" x14ac:dyDescent="0.2">
      <c r="A103" s="64" t="s">
        <v>309</v>
      </c>
      <c r="B103" s="65"/>
      <c r="C103" s="65"/>
      <c r="D103" s="65"/>
      <c r="E103" s="65"/>
      <c r="F103" s="65"/>
      <c r="G103" s="65"/>
      <c r="H103" s="65"/>
      <c r="I103" s="65"/>
      <c r="J103" s="65"/>
      <c r="K103" s="65"/>
      <c r="L103" s="65"/>
      <c r="M103" s="65"/>
      <c r="N103" s="67"/>
      <c r="O103" s="65"/>
      <c r="P103" s="65"/>
      <c r="Q103" s="65"/>
      <c r="R103" s="65"/>
      <c r="S103" s="65"/>
      <c r="T103" s="65"/>
      <c r="U103" s="65"/>
      <c r="V103" s="65"/>
      <c r="W103" s="67"/>
      <c r="X103" s="65">
        <f>SUM(Y103:AC103)</f>
        <v>0</v>
      </c>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8"/>
    </row>
    <row r="104" spans="1:58" x14ac:dyDescent="0.2">
      <c r="A104" s="64" t="s">
        <v>310</v>
      </c>
      <c r="B104" s="65"/>
      <c r="C104" s="65"/>
      <c r="D104" s="65"/>
      <c r="E104" s="65"/>
      <c r="F104" s="65"/>
      <c r="G104" s="65"/>
      <c r="H104" s="65"/>
      <c r="I104" s="65"/>
      <c r="J104" s="65"/>
      <c r="K104" s="65"/>
      <c r="L104" s="65"/>
      <c r="M104" s="65"/>
      <c r="N104" s="67"/>
      <c r="O104" s="65"/>
      <c r="P104" s="65"/>
      <c r="Q104" s="65"/>
      <c r="R104" s="65"/>
      <c r="S104" s="65"/>
      <c r="T104" s="65"/>
      <c r="U104" s="65"/>
      <c r="V104" s="65"/>
      <c r="W104" s="67"/>
      <c r="X104" s="65">
        <f>SUM(Y104:AC104)</f>
        <v>0</v>
      </c>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8"/>
    </row>
    <row r="105" spans="1:58" x14ac:dyDescent="0.2">
      <c r="A105" s="86" t="s">
        <v>311</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f t="shared" ref="X105:X106" si="34">SUM(Y105:AC105)</f>
        <v>0</v>
      </c>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8"/>
    </row>
    <row r="106" spans="1:58" x14ac:dyDescent="0.2">
      <c r="A106" s="86" t="s">
        <v>312</v>
      </c>
      <c r="B106" s="65"/>
      <c r="C106" s="65"/>
      <c r="D106" s="65"/>
      <c r="E106" s="65"/>
      <c r="F106" s="65"/>
      <c r="G106" s="65"/>
      <c r="H106" s="65"/>
      <c r="I106" s="65"/>
      <c r="J106" s="65"/>
      <c r="K106" s="65"/>
      <c r="L106" s="65"/>
      <c r="M106" s="65"/>
      <c r="N106" s="65"/>
      <c r="O106" s="65"/>
      <c r="P106" s="65"/>
      <c r="Q106" s="65"/>
      <c r="R106" s="65"/>
      <c r="S106" s="65"/>
      <c r="T106" s="65"/>
      <c r="U106" s="65"/>
      <c r="V106" s="65"/>
      <c r="W106" s="65"/>
      <c r="X106" s="65">
        <f t="shared" si="34"/>
        <v>0</v>
      </c>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ignoredErrors>
    <ignoredError sqref="R6:R9 R99:R106" formulaRange="1"/>
    <ignoredError sqref="R70:R76 R78" formula="1"/>
    <ignoredError sqref="R54:R65 R79 R82:R98 R67:R69" formula="1" formulaRange="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385"/>
  <sheetViews>
    <sheetView tabSelected="1" zoomScaleNormal="100" workbookViewId="0">
      <pane xSplit="1" ySplit="3" topLeftCell="B4" activePane="bottomRight" state="frozen"/>
      <selection pane="topRight" activeCell="B1" sqref="B1"/>
      <selection pane="bottomLeft" activeCell="A4" sqref="A4"/>
      <selection pane="bottomRight" activeCell="C4" sqref="C4"/>
    </sheetView>
  </sheetViews>
  <sheetFormatPr defaultColWidth="0" defaultRowHeight="12.75" customHeight="1" zeroHeight="1" x14ac:dyDescent="0.2"/>
  <cols>
    <col min="1" max="1" width="34.140625" bestFit="1" customWidth="1"/>
    <col min="2" max="2" width="16.42578125" style="66" customWidth="1"/>
    <col min="3" max="3" width="17.5703125" style="66" customWidth="1"/>
    <col min="4" max="4" width="17" style="66" customWidth="1"/>
    <col min="5" max="5" width="17.5703125" style="66" customWidth="1"/>
    <col min="6" max="6" width="16.5703125" style="66" customWidth="1"/>
    <col min="7" max="8" width="15.5703125" style="66" customWidth="1"/>
    <col min="9" max="11" width="14.28515625" style="66" customWidth="1"/>
    <col min="12" max="12" width="13.140625" style="66" customWidth="1"/>
    <col min="13" max="16384" width="38.42578125" style="66" hidden="1"/>
  </cols>
  <sheetData>
    <row r="1" spans="1:12" s="90" customFormat="1" ht="25.5" x14ac:dyDescent="0.35">
      <c r="A1" s="88" t="s">
        <v>357</v>
      </c>
      <c r="B1" s="89"/>
      <c r="C1" s="89"/>
      <c r="D1" s="89"/>
      <c r="E1" s="89"/>
      <c r="F1" s="89"/>
      <c r="G1" s="89"/>
      <c r="H1" s="89"/>
      <c r="I1" s="89"/>
      <c r="J1" s="89"/>
      <c r="K1" s="89"/>
      <c r="L1" s="89"/>
    </row>
    <row r="2" spans="1:12" s="90" customFormat="1" x14ac:dyDescent="0.2">
      <c r="A2" s="91" t="s">
        <v>165</v>
      </c>
      <c r="B2" s="92" t="s">
        <v>154</v>
      </c>
      <c r="C2" s="93" t="s">
        <v>184</v>
      </c>
      <c r="D2" s="94" t="s">
        <v>202</v>
      </c>
      <c r="E2" s="95" t="s">
        <v>155</v>
      </c>
      <c r="F2" s="96" t="s">
        <v>204</v>
      </c>
      <c r="G2" s="96" t="s">
        <v>205</v>
      </c>
      <c r="H2" s="96" t="s">
        <v>206</v>
      </c>
      <c r="I2" s="97" t="s">
        <v>179</v>
      </c>
      <c r="J2" s="96" t="s">
        <v>121</v>
      </c>
      <c r="K2" s="98" t="s">
        <v>212</v>
      </c>
      <c r="L2" s="99" t="s">
        <v>314</v>
      </c>
    </row>
    <row r="3" spans="1:12" s="109" customFormat="1" x14ac:dyDescent="0.2">
      <c r="A3" s="91" t="s">
        <v>213</v>
      </c>
      <c r="B3" s="100"/>
      <c r="C3" s="101"/>
      <c r="D3" s="102" t="s">
        <v>315</v>
      </c>
      <c r="E3" s="103"/>
      <c r="F3" s="104"/>
      <c r="G3" s="104"/>
      <c r="H3" s="105" t="s">
        <v>316</v>
      </c>
      <c r="I3" s="106" t="s">
        <v>217</v>
      </c>
      <c r="J3" s="104"/>
      <c r="K3" s="107"/>
      <c r="L3" s="108"/>
    </row>
    <row r="4" spans="1:12" s="110" customFormat="1" x14ac:dyDescent="0.2">
      <c r="A4" s="64" t="s">
        <v>229</v>
      </c>
      <c r="B4" s="65">
        <f>5975879.984375+'Disaggregate balance'!E6</f>
        <v>6033326.709675</v>
      </c>
      <c r="C4" s="65">
        <v>79096.8603515625</v>
      </c>
      <c r="D4" s="65"/>
      <c r="E4" s="65">
        <v>58640.11328125</v>
      </c>
      <c r="F4" s="65"/>
      <c r="G4" s="65"/>
      <c r="H4" s="65">
        <v>2768</v>
      </c>
      <c r="I4" s="65">
        <f>1247042/2</f>
        <v>623521</v>
      </c>
      <c r="J4" s="85">
        <v>0</v>
      </c>
      <c r="K4" s="85"/>
      <c r="L4" s="65">
        <f>SUM(B4:K4)</f>
        <v>6797352.6833078125</v>
      </c>
    </row>
    <row r="5" spans="1:12" s="110" customFormat="1" x14ac:dyDescent="0.2">
      <c r="A5" s="64" t="s">
        <v>231</v>
      </c>
      <c r="B5" s="65">
        <f>5060.55615234375+'Disaggregate balance'!E8</f>
        <v>5957.3990523437496</v>
      </c>
      <c r="C5" s="65">
        <v>821393.6875</v>
      </c>
      <c r="D5" s="65">
        <v>292829.140663445</v>
      </c>
      <c r="E5" s="65">
        <v>105604.7578125</v>
      </c>
      <c r="F5" s="85"/>
      <c r="G5" s="85"/>
      <c r="H5" s="85"/>
      <c r="I5" s="65"/>
      <c r="J5" s="65">
        <v>43894.8046875</v>
      </c>
      <c r="K5" s="65"/>
      <c r="L5" s="65">
        <f>SUM(B5:K5)</f>
        <v>1269679.7897157888</v>
      </c>
    </row>
    <row r="6" spans="1:12" s="110" customFormat="1" x14ac:dyDescent="0.2">
      <c r="A6" s="64" t="s">
        <v>232</v>
      </c>
      <c r="B6" s="65">
        <f>-1835741.625+'Disaggregate balance'!E9</f>
        <v>-1858832.5112000001</v>
      </c>
      <c r="C6" s="65">
        <v>-49.147731781005859</v>
      </c>
      <c r="D6" s="65">
        <v>-102338.25640076399</v>
      </c>
      <c r="E6" s="65">
        <v>-39.633552551269531</v>
      </c>
      <c r="F6" s="85"/>
      <c r="G6" s="85"/>
      <c r="H6" s="85"/>
      <c r="I6" s="65"/>
      <c r="J6" s="65">
        <v>-52804.80078125</v>
      </c>
      <c r="K6" s="65"/>
      <c r="L6" s="65">
        <f>SUM(B6:K6)</f>
        <v>-2014064.3496663463</v>
      </c>
    </row>
    <row r="7" spans="1:12" s="110" customFormat="1" x14ac:dyDescent="0.2">
      <c r="A7" s="64" t="s">
        <v>233</v>
      </c>
      <c r="B7" s="65"/>
      <c r="C7" s="65"/>
      <c r="D7" s="65">
        <v>-98133.1640625</v>
      </c>
      <c r="E7" s="65"/>
      <c r="F7" s="85"/>
      <c r="G7" s="85"/>
      <c r="H7" s="85"/>
      <c r="I7" s="65"/>
      <c r="J7" s="65"/>
      <c r="K7" s="65"/>
      <c r="L7" s="65">
        <f>SUM(B7:K7)</f>
        <v>-98133.1640625</v>
      </c>
    </row>
    <row r="8" spans="1:12" s="110" customFormat="1" x14ac:dyDescent="0.2">
      <c r="A8" s="64" t="s">
        <v>234</v>
      </c>
      <c r="B8" s="65"/>
      <c r="C8" s="65"/>
      <c r="D8" s="65"/>
      <c r="E8" s="65"/>
      <c r="F8" s="85"/>
      <c r="G8" s="85"/>
      <c r="H8" s="85"/>
      <c r="I8" s="65"/>
      <c r="J8" s="65"/>
      <c r="K8" s="65"/>
      <c r="L8" s="65">
        <f>SUM(B8:K8)</f>
        <v>0</v>
      </c>
    </row>
    <row r="9" spans="1:12" s="111" customFormat="1" ht="20.25" customHeight="1" x14ac:dyDescent="0.2">
      <c r="A9" s="70" t="s">
        <v>317</v>
      </c>
      <c r="B9" s="84">
        <f>SUM(B4:B8)</f>
        <v>4180451.5975273433</v>
      </c>
      <c r="C9" s="84">
        <f t="shared" ref="C9:L9" si="0">SUM(C4:C8)</f>
        <v>900441.40011978149</v>
      </c>
      <c r="D9" s="84">
        <f>SUM(D4:D8)</f>
        <v>92357.720200181007</v>
      </c>
      <c r="E9" s="84">
        <f t="shared" si="0"/>
        <v>164205.23754119873</v>
      </c>
      <c r="F9" s="84">
        <f t="shared" si="0"/>
        <v>0</v>
      </c>
      <c r="G9" s="84">
        <f t="shared" si="0"/>
        <v>0</v>
      </c>
      <c r="H9" s="84">
        <f t="shared" si="0"/>
        <v>2768</v>
      </c>
      <c r="I9" s="84">
        <f t="shared" si="0"/>
        <v>623521</v>
      </c>
      <c r="J9" s="84">
        <f t="shared" si="0"/>
        <v>-8909.99609375</v>
      </c>
      <c r="K9" s="84">
        <f t="shared" si="0"/>
        <v>0</v>
      </c>
      <c r="L9" s="84">
        <f t="shared" si="0"/>
        <v>5954834.959294755</v>
      </c>
    </row>
    <row r="10" spans="1:12" s="110" customFormat="1" x14ac:dyDescent="0.2">
      <c r="A10" s="64" t="s">
        <v>236</v>
      </c>
      <c r="B10" s="65"/>
      <c r="C10" s="65"/>
      <c r="D10" s="65"/>
      <c r="E10" s="65"/>
      <c r="F10" s="65"/>
      <c r="G10" s="65"/>
      <c r="H10" s="112"/>
      <c r="I10" s="65"/>
      <c r="J10" s="65"/>
      <c r="K10" s="65"/>
      <c r="L10" s="65"/>
    </row>
    <row r="11" spans="1:12" s="110" customFormat="1" ht="13.5" customHeight="1" x14ac:dyDescent="0.2">
      <c r="A11" s="64" t="s">
        <v>237</v>
      </c>
      <c r="B11" s="65"/>
      <c r="C11" s="65">
        <v>309428.59543228103</v>
      </c>
      <c r="D11" s="65"/>
      <c r="E11" s="65"/>
      <c r="F11" s="85"/>
      <c r="G11" s="85"/>
      <c r="H11" s="85"/>
      <c r="I11" s="65"/>
      <c r="J11" s="65"/>
      <c r="K11" s="65"/>
      <c r="L11" s="65">
        <f>SUM(B11:K11)</f>
        <v>309428.59543228103</v>
      </c>
    </row>
    <row r="12" spans="1:12" s="110" customFormat="1" x14ac:dyDescent="0.2">
      <c r="A12" s="64" t="s">
        <v>238</v>
      </c>
      <c r="B12" s="65">
        <f>-(B11+B9+(+SUM(B14:B29)-(B31)))+'Disaggregate balance'!E15</f>
        <v>-229966.2263753899</v>
      </c>
      <c r="C12" s="65"/>
      <c r="D12" s="65">
        <f>-(D11+D9+(+SUM(D14:D29)-(D31)))</f>
        <v>-51451.4650838339</v>
      </c>
      <c r="E12" s="65">
        <f t="shared" ref="E12" si="1">-(E11+E9+(+SUM(E14:E29)-(E31)))</f>
        <v>37.241462707519531</v>
      </c>
      <c r="F12" s="65">
        <f t="shared" ref="F12:K12" si="2">-(F11+F9+(+SUM(F14:F29)-(F31)))</f>
        <v>0</v>
      </c>
      <c r="G12" s="65">
        <f t="shared" si="2"/>
        <v>0</v>
      </c>
      <c r="H12" s="65">
        <f t="shared" si="2"/>
        <v>0</v>
      </c>
      <c r="I12" s="65">
        <f t="shared" si="2"/>
        <v>-52391</v>
      </c>
      <c r="J12" s="65">
        <f t="shared" si="2"/>
        <v>-320452.34999114997</v>
      </c>
      <c r="K12" s="65">
        <f t="shared" si="2"/>
        <v>0</v>
      </c>
      <c r="L12" s="65">
        <f>-(L11+L9+(+SUM(L14:L29)-(L31)))</f>
        <v>-647473.55995222926</v>
      </c>
    </row>
    <row r="13" spans="1:12" s="111" customFormat="1" ht="27.75" customHeight="1" x14ac:dyDescent="0.2">
      <c r="A13" s="70" t="s">
        <v>318</v>
      </c>
      <c r="B13" s="84"/>
      <c r="C13" s="84"/>
      <c r="D13" s="84"/>
      <c r="E13" s="84"/>
      <c r="F13" s="113"/>
      <c r="G13" s="84"/>
      <c r="H13" s="84"/>
      <c r="I13" s="84"/>
      <c r="J13" s="84"/>
      <c r="K13" s="84"/>
      <c r="L13" s="84"/>
    </row>
    <row r="14" spans="1:12" s="110" customFormat="1" x14ac:dyDescent="0.2">
      <c r="A14" s="64" t="s">
        <v>240</v>
      </c>
      <c r="B14" s="65">
        <v>-2463129.75</v>
      </c>
      <c r="C14" s="65"/>
      <c r="D14" s="65"/>
      <c r="E14" s="65"/>
      <c r="F14" s="65"/>
      <c r="G14" s="65"/>
      <c r="H14" s="65"/>
      <c r="I14" s="65"/>
      <c r="J14" s="65">
        <v>912488.4</v>
      </c>
      <c r="K14" s="65"/>
      <c r="L14" s="65">
        <f>SUM(B14:K14)</f>
        <v>-1550641.35</v>
      </c>
    </row>
    <row r="15" spans="1:12" s="110" customFormat="1" x14ac:dyDescent="0.2">
      <c r="A15" s="64" t="s">
        <v>241</v>
      </c>
      <c r="B15" s="65">
        <v>-22613.041015625</v>
      </c>
      <c r="C15" s="65"/>
      <c r="D15" s="65"/>
      <c r="E15" s="65"/>
      <c r="F15" s="65"/>
      <c r="G15" s="65"/>
      <c r="H15" s="65"/>
      <c r="I15" s="65">
        <f>-8210/2</f>
        <v>-4105</v>
      </c>
      <c r="J15" s="65">
        <v>21166.92</v>
      </c>
      <c r="K15" s="65"/>
      <c r="L15" s="65">
        <f t="shared" ref="L15:L29" si="3">SUM(B15:K15)</f>
        <v>-5551.1210156250017</v>
      </c>
    </row>
    <row r="16" spans="1:12" s="110" customFormat="1" x14ac:dyDescent="0.2">
      <c r="A16" s="64" t="s">
        <v>242</v>
      </c>
      <c r="B16" s="65"/>
      <c r="C16" s="65"/>
      <c r="D16" s="65"/>
      <c r="E16" s="65"/>
      <c r="F16" s="65"/>
      <c r="G16" s="65"/>
      <c r="H16" s="65"/>
      <c r="I16" s="65"/>
      <c r="J16" s="65"/>
      <c r="K16" s="65"/>
      <c r="L16" s="65">
        <f t="shared" si="3"/>
        <v>0</v>
      </c>
    </row>
    <row r="17" spans="1:12" s="110" customFormat="1" x14ac:dyDescent="0.2">
      <c r="A17" s="64" t="s">
        <v>243</v>
      </c>
      <c r="B17" s="65"/>
      <c r="C17" s="65"/>
      <c r="D17" s="65"/>
      <c r="E17" s="65"/>
      <c r="F17" s="65"/>
      <c r="G17" s="65"/>
      <c r="H17" s="65"/>
      <c r="I17" s="65"/>
      <c r="J17" s="65"/>
      <c r="K17" s="65"/>
      <c r="L17" s="65">
        <f t="shared" si="3"/>
        <v>0</v>
      </c>
    </row>
    <row r="18" spans="1:12" s="110" customFormat="1" x14ac:dyDescent="0.2">
      <c r="A18" s="64" t="s">
        <v>163</v>
      </c>
      <c r="B18" s="65"/>
      <c r="C18" s="65"/>
      <c r="D18" s="65"/>
      <c r="E18" s="65"/>
      <c r="F18" s="85"/>
      <c r="G18" s="85"/>
      <c r="H18" s="85"/>
      <c r="I18" s="65"/>
      <c r="J18" s="65"/>
      <c r="K18" s="65"/>
      <c r="L18" s="65">
        <f t="shared" si="3"/>
        <v>0</v>
      </c>
    </row>
    <row r="19" spans="1:12" s="110" customFormat="1" x14ac:dyDescent="0.2">
      <c r="A19" s="64" t="s">
        <v>244</v>
      </c>
      <c r="B19" s="65"/>
      <c r="C19" s="65"/>
      <c r="D19" s="65"/>
      <c r="E19" s="65"/>
      <c r="F19" s="85"/>
      <c r="G19" s="85"/>
      <c r="H19" s="85"/>
      <c r="I19" s="65"/>
      <c r="J19" s="65"/>
      <c r="K19" s="65"/>
      <c r="L19" s="65">
        <f t="shared" si="3"/>
        <v>0</v>
      </c>
    </row>
    <row r="20" spans="1:12" s="110" customFormat="1" x14ac:dyDescent="0.2">
      <c r="A20" s="64" t="s">
        <v>245</v>
      </c>
      <c r="B20" s="65"/>
      <c r="C20" s="65"/>
      <c r="D20" s="65"/>
      <c r="E20" s="65"/>
      <c r="F20" s="85"/>
      <c r="G20" s="85"/>
      <c r="H20" s="85"/>
      <c r="I20" s="65"/>
      <c r="J20" s="65"/>
      <c r="K20" s="65"/>
      <c r="L20" s="65">
        <f t="shared" si="3"/>
        <v>0</v>
      </c>
    </row>
    <row r="21" spans="1:12" s="110" customFormat="1" x14ac:dyDescent="0.2">
      <c r="A21" s="64" t="s">
        <v>319</v>
      </c>
      <c r="B21" s="65"/>
      <c r="C21" s="65"/>
      <c r="D21" s="65"/>
      <c r="E21" s="65"/>
      <c r="F21" s="85"/>
      <c r="G21" s="85"/>
      <c r="H21" s="85"/>
      <c r="I21" s="65"/>
      <c r="J21" s="65"/>
      <c r="K21" s="65"/>
      <c r="L21" s="65">
        <f t="shared" si="3"/>
        <v>0</v>
      </c>
    </row>
    <row r="22" spans="1:12" s="110" customFormat="1" x14ac:dyDescent="0.2">
      <c r="A22" s="64" t="s">
        <v>249</v>
      </c>
      <c r="B22" s="65"/>
      <c r="C22" s="65"/>
      <c r="D22" s="65"/>
      <c r="E22" s="65">
        <v>21597.359375</v>
      </c>
      <c r="F22" s="85"/>
      <c r="G22" s="85"/>
      <c r="H22" s="85"/>
      <c r="I22" s="65"/>
      <c r="J22" s="65"/>
      <c r="K22" s="65"/>
      <c r="L22" s="65">
        <f t="shared" si="3"/>
        <v>21597.359375</v>
      </c>
    </row>
    <row r="23" spans="1:12" s="110" customFormat="1" x14ac:dyDescent="0.2">
      <c r="A23" s="64" t="s">
        <v>253</v>
      </c>
      <c r="B23" s="65"/>
      <c r="C23" s="65">
        <v>-900441.3671875</v>
      </c>
      <c r="D23" s="65">
        <v>995230.84</v>
      </c>
      <c r="E23" s="65"/>
      <c r="F23" s="85"/>
      <c r="G23" s="85"/>
      <c r="H23" s="85"/>
      <c r="I23" s="65"/>
      <c r="J23" s="65">
        <v>29304</v>
      </c>
      <c r="K23" s="65"/>
      <c r="L23" s="65">
        <f t="shared" si="3"/>
        <v>124093.47281249997</v>
      </c>
    </row>
    <row r="24" spans="1:12" s="110" customFormat="1" x14ac:dyDescent="0.2">
      <c r="A24" s="114" t="s">
        <v>320</v>
      </c>
      <c r="B24" s="65"/>
      <c r="C24" s="65"/>
      <c r="D24" s="65"/>
      <c r="E24" s="65"/>
      <c r="F24" s="85"/>
      <c r="G24" s="85"/>
      <c r="H24" s="85"/>
      <c r="I24" s="65"/>
      <c r="J24" s="65"/>
      <c r="K24" s="65"/>
      <c r="L24" s="65">
        <f t="shared" si="3"/>
        <v>0</v>
      </c>
    </row>
    <row r="25" spans="1:12" s="110" customFormat="1" x14ac:dyDescent="0.2">
      <c r="A25" s="64" t="s">
        <v>254</v>
      </c>
      <c r="B25" s="65">
        <v>-905260.5</v>
      </c>
      <c r="C25" s="65"/>
      <c r="D25" s="65"/>
      <c r="E25" s="65">
        <v>-67352.4765625</v>
      </c>
      <c r="F25" s="85"/>
      <c r="G25" s="85"/>
      <c r="H25" s="85"/>
      <c r="I25" s="65"/>
      <c r="J25" s="65"/>
      <c r="K25" s="65"/>
      <c r="L25" s="65">
        <f t="shared" si="3"/>
        <v>-972612.9765625</v>
      </c>
    </row>
    <row r="26" spans="1:12" s="110" customFormat="1" x14ac:dyDescent="0.2">
      <c r="A26" s="64" t="s">
        <v>255</v>
      </c>
      <c r="B26" s="65"/>
      <c r="C26" s="65">
        <v>-309428.59999999998</v>
      </c>
      <c r="D26" s="65"/>
      <c r="E26" s="65"/>
      <c r="F26" s="85"/>
      <c r="G26" s="85"/>
      <c r="H26" s="85"/>
      <c r="I26" s="65">
        <f>-319414/2</f>
        <v>-159707</v>
      </c>
      <c r="J26" s="65"/>
      <c r="K26" s="65"/>
      <c r="L26" s="65">
        <f t="shared" si="3"/>
        <v>-469135.6</v>
      </c>
    </row>
    <row r="27" spans="1:12" s="110" customFormat="1" x14ac:dyDescent="0.2">
      <c r="A27" s="64" t="s">
        <v>321</v>
      </c>
      <c r="B27" s="65"/>
      <c r="C27" s="65"/>
      <c r="D27" s="65"/>
      <c r="E27" s="65">
        <v>-16176.0029296875</v>
      </c>
      <c r="F27" s="85"/>
      <c r="G27" s="85"/>
      <c r="H27" s="85"/>
      <c r="I27" s="65"/>
      <c r="J27" s="65"/>
      <c r="K27" s="65"/>
      <c r="L27" s="65">
        <f>SUM(B27:K27)</f>
        <v>-16176.0029296875</v>
      </c>
    </row>
    <row r="28" spans="1:12" s="110" customFormat="1" x14ac:dyDescent="0.2">
      <c r="A28" s="64" t="s">
        <v>236</v>
      </c>
      <c r="C28" s="65"/>
      <c r="D28" s="65"/>
      <c r="E28" s="65"/>
      <c r="F28" s="65"/>
      <c r="G28" s="65"/>
      <c r="H28" s="65"/>
      <c r="I28" s="65"/>
      <c r="J28" s="65"/>
      <c r="K28" s="65"/>
      <c r="L28" s="65">
        <f t="shared" si="3"/>
        <v>0</v>
      </c>
    </row>
    <row r="29" spans="1:12" s="110" customFormat="1" x14ac:dyDescent="0.2">
      <c r="A29" s="64" t="s">
        <v>264</v>
      </c>
      <c r="B29" s="65"/>
      <c r="C29" s="65"/>
      <c r="D29" s="65"/>
      <c r="E29" s="65"/>
      <c r="F29" s="85"/>
      <c r="G29" s="85"/>
      <c r="H29" s="85"/>
      <c r="I29" s="65"/>
      <c r="J29" s="65">
        <v>88084.796875</v>
      </c>
      <c r="K29" s="65"/>
      <c r="L29" s="65">
        <f t="shared" si="3"/>
        <v>88084.796875</v>
      </c>
    </row>
    <row r="30" spans="1:12" s="110" customFormat="1" x14ac:dyDescent="0.2">
      <c r="A30" s="64" t="s">
        <v>236</v>
      </c>
      <c r="B30" s="115"/>
      <c r="C30" s="65"/>
      <c r="D30" s="65"/>
      <c r="E30" s="65"/>
      <c r="F30" s="65"/>
      <c r="G30" s="65"/>
      <c r="H30" s="65"/>
      <c r="I30" s="65"/>
      <c r="J30" s="65"/>
      <c r="K30" s="65"/>
      <c r="L30" s="65"/>
    </row>
    <row r="31" spans="1:12" s="111" customFormat="1" x14ac:dyDescent="0.2">
      <c r="A31" s="70" t="s">
        <v>322</v>
      </c>
      <c r="B31" s="84">
        <f>+B33+B49+B58+B64</f>
        <v>566232.34853632818</v>
      </c>
      <c r="C31" s="84">
        <f t="shared" ref="C31:L31" si="4">+C33+C49+C58+C64</f>
        <v>0</v>
      </c>
      <c r="D31" s="84">
        <f>+D33+D49+D58+D64</f>
        <v>1036137.0951163471</v>
      </c>
      <c r="E31" s="84">
        <f>+E33+E49+E58+E64</f>
        <v>102311.35888671875</v>
      </c>
      <c r="F31" s="84">
        <f t="shared" si="4"/>
        <v>0</v>
      </c>
      <c r="G31" s="84">
        <f t="shared" si="4"/>
        <v>0</v>
      </c>
      <c r="H31" s="84">
        <f t="shared" si="4"/>
        <v>2768</v>
      </c>
      <c r="I31" s="84">
        <f t="shared" si="4"/>
        <v>407318</v>
      </c>
      <c r="J31" s="84">
        <f t="shared" si="4"/>
        <v>721681.7707901001</v>
      </c>
      <c r="K31" s="84">
        <f t="shared" si="4"/>
        <v>0</v>
      </c>
      <c r="L31" s="84">
        <f t="shared" si="4"/>
        <v>2836448.5733294939</v>
      </c>
    </row>
    <row r="32" spans="1:12" s="110" customFormat="1" x14ac:dyDescent="0.2">
      <c r="A32" s="64" t="s">
        <v>236</v>
      </c>
      <c r="B32" s="65"/>
      <c r="C32" s="65"/>
      <c r="D32" s="65"/>
      <c r="E32" s="65"/>
      <c r="F32" s="65"/>
      <c r="G32" s="65"/>
      <c r="H32" s="65"/>
      <c r="I32" s="65"/>
      <c r="J32" s="65"/>
      <c r="K32" s="65"/>
      <c r="L32" s="65"/>
    </row>
    <row r="33" spans="1:12" s="65" customFormat="1" x14ac:dyDescent="0.2">
      <c r="A33" s="78" t="s">
        <v>266</v>
      </c>
      <c r="B33" s="65">
        <f>SUM(B34:B47)-B36</f>
        <v>420248.41743515624</v>
      </c>
      <c r="C33" s="65">
        <f>SUM(C34:C47)-C36</f>
        <v>0</v>
      </c>
      <c r="D33" s="65">
        <f>SUM(D34:D47)-D36</f>
        <v>40659.572713255882</v>
      </c>
      <c r="E33" s="65">
        <f>SUM(E34:E47)-E36</f>
        <v>102271.35888671875</v>
      </c>
      <c r="F33" s="65">
        <f t="shared" ref="F33:I33" si="5">SUM(F34:F47)</f>
        <v>0</v>
      </c>
      <c r="G33" s="65">
        <f t="shared" si="5"/>
        <v>0</v>
      </c>
      <c r="H33" s="65">
        <f t="shared" si="5"/>
        <v>0</v>
      </c>
      <c r="I33" s="65">
        <f t="shared" si="5"/>
        <v>363047</v>
      </c>
      <c r="J33" s="65">
        <f>SUM(J34:J47)-J36</f>
        <v>428709.41949462891</v>
      </c>
      <c r="K33" s="65">
        <f>SUM(K34:K47)-K36</f>
        <v>0</v>
      </c>
      <c r="L33" s="65">
        <f>SUM(L34:L47)-L36</f>
        <v>1354935.7685297597</v>
      </c>
    </row>
    <row r="34" spans="1:12" s="65" customFormat="1" x14ac:dyDescent="0.2">
      <c r="A34" s="64" t="s">
        <v>267</v>
      </c>
      <c r="B34" s="65">
        <v>96028.967937499998</v>
      </c>
      <c r="E34" s="65">
        <v>19850</v>
      </c>
      <c r="F34" s="85"/>
      <c r="G34" s="85"/>
      <c r="H34" s="85"/>
      <c r="J34" s="65">
        <v>87533.390625</v>
      </c>
      <c r="L34" s="65">
        <f t="shared" ref="L34:L47" si="6">SUM(B34:K34)</f>
        <v>203412.35856249998</v>
      </c>
    </row>
    <row r="35" spans="1:12" s="65" customFormat="1" x14ac:dyDescent="0.2">
      <c r="A35" s="64" t="s">
        <v>268</v>
      </c>
      <c r="B35" s="65">
        <v>55531.6015625</v>
      </c>
      <c r="E35" s="65">
        <v>46141</v>
      </c>
      <c r="F35" s="85"/>
      <c r="G35" s="85"/>
      <c r="H35" s="85"/>
      <c r="J35" s="65">
        <v>38984.3984375</v>
      </c>
      <c r="L35" s="65">
        <f t="shared" si="6"/>
        <v>140657</v>
      </c>
    </row>
    <row r="36" spans="1:12" s="119" customFormat="1" x14ac:dyDescent="0.2">
      <c r="A36" s="116" t="s">
        <v>323</v>
      </c>
      <c r="B36" s="117"/>
      <c r="C36" s="117"/>
      <c r="D36" s="117"/>
      <c r="E36" s="117"/>
      <c r="F36" s="118"/>
      <c r="G36" s="118"/>
      <c r="H36" s="118"/>
      <c r="I36" s="117"/>
      <c r="J36" s="117"/>
      <c r="K36" s="117"/>
      <c r="L36" s="117">
        <f t="shared" si="6"/>
        <v>0</v>
      </c>
    </row>
    <row r="37" spans="1:12" s="65" customFormat="1" x14ac:dyDescent="0.2">
      <c r="A37" s="64" t="s">
        <v>269</v>
      </c>
      <c r="B37" s="65">
        <f>33596.37610625+'Disaggregate balance'!E56</f>
        <v>51933.776106249992</v>
      </c>
      <c r="E37" s="65">
        <v>2749</v>
      </c>
      <c r="F37" s="85"/>
      <c r="G37" s="85"/>
      <c r="H37" s="85"/>
      <c r="J37" s="65">
        <v>64368</v>
      </c>
      <c r="L37" s="65">
        <f t="shared" si="6"/>
        <v>119050.77610624999</v>
      </c>
    </row>
    <row r="38" spans="1:12" s="65" customFormat="1" x14ac:dyDescent="0.2">
      <c r="A38" s="64" t="s">
        <v>270</v>
      </c>
      <c r="B38" s="65">
        <v>45564.48735625</v>
      </c>
      <c r="E38" s="65">
        <v>14465</v>
      </c>
      <c r="F38" s="85"/>
      <c r="G38" s="85"/>
      <c r="H38" s="85"/>
      <c r="J38" s="65">
        <v>9698.3994140625</v>
      </c>
      <c r="L38" s="65">
        <f t="shared" si="6"/>
        <v>69727.8867703125</v>
      </c>
    </row>
    <row r="39" spans="1:12" s="65" customFormat="1" x14ac:dyDescent="0.2">
      <c r="A39" s="64" t="s">
        <v>271</v>
      </c>
      <c r="E39" s="65">
        <v>602</v>
      </c>
      <c r="F39" s="85"/>
      <c r="G39" s="85"/>
      <c r="H39" s="85"/>
      <c r="J39" s="65">
        <v>172.80000305175781</v>
      </c>
      <c r="L39" s="65">
        <f t="shared" si="6"/>
        <v>774.80000305175781</v>
      </c>
    </row>
    <row r="40" spans="1:12" s="65" customFormat="1" x14ac:dyDescent="0.2">
      <c r="A40" s="64" t="s">
        <v>272</v>
      </c>
      <c r="E40" s="65">
        <v>1521</v>
      </c>
      <c r="F40" s="85"/>
      <c r="G40" s="85"/>
      <c r="H40" s="85"/>
      <c r="J40" s="65">
        <v>161.99998474121094</v>
      </c>
      <c r="L40" s="65">
        <f t="shared" si="6"/>
        <v>1682.9999847412109</v>
      </c>
    </row>
    <row r="41" spans="1:12" s="65" customFormat="1" x14ac:dyDescent="0.2">
      <c r="A41" s="64" t="s">
        <v>273</v>
      </c>
      <c r="B41" s="65">
        <v>5695.27197265625</v>
      </c>
      <c r="D41" s="65">
        <v>32055.605980277061</v>
      </c>
      <c r="E41" s="65">
        <v>266</v>
      </c>
      <c r="F41" s="85"/>
      <c r="G41" s="85"/>
      <c r="H41" s="85"/>
      <c r="J41" s="65">
        <v>115326</v>
      </c>
      <c r="L41" s="65">
        <f t="shared" si="6"/>
        <v>153342.87795293331</v>
      </c>
    </row>
    <row r="42" spans="1:12" s="65" customFormat="1" x14ac:dyDescent="0.2">
      <c r="A42" s="64" t="s">
        <v>274</v>
      </c>
      <c r="E42" s="65">
        <v>2250</v>
      </c>
      <c r="F42" s="85"/>
      <c r="G42" s="85"/>
      <c r="H42" s="85"/>
      <c r="J42" s="65">
        <v>2660.39990234375</v>
      </c>
      <c r="L42" s="65">
        <f t="shared" si="6"/>
        <v>4910.39990234375</v>
      </c>
    </row>
    <row r="43" spans="1:12" s="65" customFormat="1" x14ac:dyDescent="0.2">
      <c r="A43" s="64" t="s">
        <v>275</v>
      </c>
      <c r="E43" s="65">
        <v>5209</v>
      </c>
      <c r="F43" s="85"/>
      <c r="G43" s="85"/>
      <c r="H43" s="85"/>
      <c r="J43" s="65">
        <v>5684.39990234375</v>
      </c>
      <c r="L43" s="65">
        <f t="shared" si="6"/>
        <v>10893.39990234375</v>
      </c>
    </row>
    <row r="44" spans="1:12" s="65" customFormat="1" x14ac:dyDescent="0.2">
      <c r="A44" s="64" t="s">
        <v>276</v>
      </c>
      <c r="F44" s="85"/>
      <c r="G44" s="85"/>
      <c r="H44" s="85"/>
      <c r="J44" s="65">
        <v>954</v>
      </c>
      <c r="L44" s="65">
        <f t="shared" si="6"/>
        <v>954</v>
      </c>
    </row>
    <row r="45" spans="1:12" s="65" customFormat="1" x14ac:dyDescent="0.2">
      <c r="A45" s="64" t="s">
        <v>277</v>
      </c>
      <c r="D45" s="65">
        <v>8603.9667329788208</v>
      </c>
      <c r="F45" s="85"/>
      <c r="G45" s="85"/>
      <c r="H45" s="85"/>
      <c r="J45" s="65">
        <v>406.79998779296875</v>
      </c>
      <c r="L45" s="65">
        <f>SUM(B45:K45)</f>
        <v>9010.7667207717896</v>
      </c>
    </row>
    <row r="46" spans="1:12" s="65" customFormat="1" x14ac:dyDescent="0.2">
      <c r="A46" s="64" t="s">
        <v>278</v>
      </c>
      <c r="E46" s="65">
        <v>10</v>
      </c>
      <c r="F46" s="85"/>
      <c r="G46" s="85"/>
      <c r="H46" s="85"/>
      <c r="J46" s="65">
        <v>856.79998779296875</v>
      </c>
      <c r="L46" s="65">
        <f t="shared" si="6"/>
        <v>866.79998779296875</v>
      </c>
    </row>
    <row r="47" spans="1:12" s="65" customFormat="1" x14ac:dyDescent="0.2">
      <c r="A47" s="64" t="s">
        <v>279</v>
      </c>
      <c r="B47" s="65">
        <v>165494.3125</v>
      </c>
      <c r="E47" s="65">
        <v>9208.35888671875</v>
      </c>
      <c r="F47" s="85"/>
      <c r="G47" s="85"/>
      <c r="H47" s="85"/>
      <c r="I47" s="65">
        <v>363047</v>
      </c>
      <c r="J47" s="65">
        <v>101902.03125</v>
      </c>
      <c r="L47" s="65">
        <f t="shared" si="6"/>
        <v>639651.70263671875</v>
      </c>
    </row>
    <row r="48" spans="1:12" s="65" customFormat="1" x14ac:dyDescent="0.2">
      <c r="A48" s="64" t="s">
        <v>236</v>
      </c>
      <c r="B48" s="110"/>
    </row>
    <row r="49" spans="1:12" s="65" customFormat="1" x14ac:dyDescent="0.2">
      <c r="A49" s="78" t="s">
        <v>280</v>
      </c>
      <c r="B49" s="65">
        <f>SUM(B50:B56)</f>
        <v>6338.2664750000004</v>
      </c>
      <c r="C49" s="65">
        <f t="shared" ref="C49:L49" si="7">SUM(C50:C56)</f>
        <v>0</v>
      </c>
      <c r="D49" s="65">
        <f>SUM(D50:D56)</f>
        <v>734639.75031661987</v>
      </c>
      <c r="E49" s="65">
        <f>SUM(E50:E56)</f>
        <v>0</v>
      </c>
      <c r="F49" s="65">
        <f t="shared" si="7"/>
        <v>0</v>
      </c>
      <c r="G49" s="65">
        <f t="shared" si="7"/>
        <v>0</v>
      </c>
      <c r="H49" s="65">
        <f t="shared" si="7"/>
        <v>0</v>
      </c>
      <c r="I49" s="65">
        <f t="shared" si="7"/>
        <v>0</v>
      </c>
      <c r="J49" s="65">
        <f t="shared" si="7"/>
        <v>12923.999732971191</v>
      </c>
      <c r="K49" s="65">
        <f t="shared" si="7"/>
        <v>0</v>
      </c>
      <c r="L49" s="65">
        <f t="shared" si="7"/>
        <v>753902.01652459102</v>
      </c>
    </row>
    <row r="50" spans="1:12" s="65" customFormat="1" x14ac:dyDescent="0.2">
      <c r="A50" s="64" t="s">
        <v>281</v>
      </c>
      <c r="D50" s="65">
        <v>731.60233306884766</v>
      </c>
      <c r="F50" s="85"/>
      <c r="G50" s="85"/>
      <c r="H50" s="85"/>
      <c r="L50" s="65">
        <f t="shared" ref="L50:L56" si="8">SUM(B50:K50)</f>
        <v>731.60233306884766</v>
      </c>
    </row>
    <row r="51" spans="1:12" s="65" customFormat="1" x14ac:dyDescent="0.2">
      <c r="A51" s="64" t="s">
        <v>282</v>
      </c>
      <c r="D51" s="65">
        <v>79155.2734375</v>
      </c>
      <c r="F51" s="85"/>
      <c r="G51" s="85"/>
      <c r="H51" s="85"/>
      <c r="L51" s="65">
        <f t="shared" si="8"/>
        <v>79155.2734375</v>
      </c>
    </row>
    <row r="52" spans="1:12" s="65" customFormat="1" x14ac:dyDescent="0.2">
      <c r="A52" s="64" t="s">
        <v>283</v>
      </c>
      <c r="D52" s="65">
        <v>653087.8125</v>
      </c>
      <c r="F52" s="85"/>
      <c r="G52" s="85"/>
      <c r="H52" s="85"/>
      <c r="J52" s="65">
        <v>86.400001525878906</v>
      </c>
      <c r="L52" s="65">
        <f t="shared" si="8"/>
        <v>653174.21250152588</v>
      </c>
    </row>
    <row r="53" spans="1:12" s="65" customFormat="1" x14ac:dyDescent="0.2">
      <c r="A53" s="64" t="s">
        <v>284</v>
      </c>
      <c r="D53" s="65">
        <v>1315.8708229064941</v>
      </c>
      <c r="F53" s="85"/>
      <c r="G53" s="85"/>
      <c r="H53" s="85"/>
      <c r="J53" s="65">
        <v>10576.7998046875</v>
      </c>
      <c r="L53" s="65">
        <f t="shared" si="8"/>
        <v>11892.670627593994</v>
      </c>
    </row>
    <row r="54" spans="1:12" s="65" customFormat="1" x14ac:dyDescent="0.2">
      <c r="A54" s="64" t="s">
        <v>285</v>
      </c>
      <c r="F54" s="85"/>
      <c r="G54" s="85"/>
      <c r="H54" s="85"/>
      <c r="J54" s="65">
        <v>360</v>
      </c>
      <c r="L54" s="65">
        <f t="shared" si="8"/>
        <v>360</v>
      </c>
    </row>
    <row r="55" spans="1:12" s="65" customFormat="1" x14ac:dyDescent="0.2">
      <c r="A55" s="64" t="s">
        <v>286</v>
      </c>
      <c r="D55" s="65">
        <v>349.19122314453125</v>
      </c>
      <c r="F55" s="85"/>
      <c r="G55" s="85"/>
      <c r="H55" s="85"/>
      <c r="L55" s="65">
        <f t="shared" si="8"/>
        <v>349.19122314453125</v>
      </c>
    </row>
    <row r="56" spans="1:12" s="65" customFormat="1" x14ac:dyDescent="0.2">
      <c r="A56" s="64" t="s">
        <v>287</v>
      </c>
      <c r="B56" s="65">
        <v>6338.2664750000004</v>
      </c>
      <c r="J56" s="65">
        <v>1900.7999267578125</v>
      </c>
      <c r="L56" s="65">
        <f t="shared" si="8"/>
        <v>8239.0664017578129</v>
      </c>
    </row>
    <row r="57" spans="1:12" s="65" customFormat="1" x14ac:dyDescent="0.2">
      <c r="A57" s="64" t="s">
        <v>236</v>
      </c>
      <c r="B57" s="110"/>
    </row>
    <row r="58" spans="1:12" s="65" customFormat="1" x14ac:dyDescent="0.2">
      <c r="A58" s="78" t="s">
        <v>288</v>
      </c>
      <c r="B58" s="65">
        <f>SUM(B59:B62)</f>
        <v>139645.66462617187</v>
      </c>
      <c r="C58" s="65">
        <f t="shared" ref="C58:L58" si="9">SUM(C59:C62)</f>
        <v>0</v>
      </c>
      <c r="D58" s="65">
        <f t="shared" si="9"/>
        <v>221364.33685302734</v>
      </c>
      <c r="E58" s="65">
        <f t="shared" si="9"/>
        <v>40</v>
      </c>
      <c r="F58" s="65">
        <f t="shared" si="9"/>
        <v>0</v>
      </c>
      <c r="G58" s="65">
        <f t="shared" si="9"/>
        <v>0</v>
      </c>
      <c r="H58" s="65">
        <f t="shared" si="9"/>
        <v>2768</v>
      </c>
      <c r="I58" s="65">
        <f t="shared" si="9"/>
        <v>44271</v>
      </c>
      <c r="J58" s="65">
        <f t="shared" si="9"/>
        <v>280048.3515625</v>
      </c>
      <c r="K58" s="65">
        <f t="shared" si="9"/>
        <v>0</v>
      </c>
      <c r="L58" s="65">
        <f t="shared" si="9"/>
        <v>688137.35304169927</v>
      </c>
    </row>
    <row r="59" spans="1:12" s="65" customFormat="1" x14ac:dyDescent="0.2">
      <c r="A59" s="64" t="s">
        <v>289</v>
      </c>
      <c r="B59" s="65">
        <v>1799.280029296875</v>
      </c>
      <c r="D59" s="65">
        <v>42763.572998046875</v>
      </c>
      <c r="F59" s="85"/>
      <c r="G59" s="85"/>
      <c r="H59" s="85"/>
      <c r="J59" s="65">
        <v>21029.392578125</v>
      </c>
      <c r="L59" s="65">
        <f t="shared" ref="L59:L67" si="10">SUM(B59:K59)</f>
        <v>65592.24560546875</v>
      </c>
    </row>
    <row r="60" spans="1:12" s="65" customFormat="1" x14ac:dyDescent="0.2">
      <c r="A60" s="64" t="s">
        <v>290</v>
      </c>
      <c r="B60" s="65">
        <v>40818.929631250001</v>
      </c>
      <c r="D60" s="65">
        <v>7062.4368286132813</v>
      </c>
      <c r="E60" s="65">
        <v>40</v>
      </c>
      <c r="F60" s="85"/>
      <c r="G60" s="85"/>
      <c r="H60" s="85"/>
      <c r="J60" s="65">
        <v>103798.0625</v>
      </c>
      <c r="L60" s="65">
        <f t="shared" si="10"/>
        <v>151719.42895986329</v>
      </c>
    </row>
    <row r="61" spans="1:12" s="65" customFormat="1" x14ac:dyDescent="0.2">
      <c r="A61" s="64" t="s">
        <v>291</v>
      </c>
      <c r="B61" s="65">
        <v>81637.859262500002</v>
      </c>
      <c r="D61" s="65">
        <v>45259.272338867188</v>
      </c>
      <c r="F61" s="85"/>
      <c r="G61" s="85"/>
      <c r="H61" s="85">
        <v>2768</v>
      </c>
      <c r="I61" s="65">
        <v>44271</v>
      </c>
      <c r="J61" s="65">
        <v>142815.296875</v>
      </c>
      <c r="L61" s="65">
        <f t="shared" si="10"/>
        <v>316751.4284763672</v>
      </c>
    </row>
    <row r="62" spans="1:12" s="65" customFormat="1" x14ac:dyDescent="0.2">
      <c r="A62" s="64" t="s">
        <v>292</v>
      </c>
      <c r="B62" s="65">
        <v>15389.595703125</v>
      </c>
      <c r="D62" s="65">
        <v>126279.0546875</v>
      </c>
      <c r="F62" s="85"/>
      <c r="G62" s="85"/>
      <c r="H62" s="85"/>
      <c r="J62" s="65">
        <v>12405.599609375</v>
      </c>
      <c r="L62" s="65">
        <f t="shared" si="10"/>
        <v>154074.25</v>
      </c>
    </row>
    <row r="63" spans="1:12" s="65" customFormat="1" x14ac:dyDescent="0.2">
      <c r="A63" s="64" t="s">
        <v>236</v>
      </c>
      <c r="B63" s="110"/>
      <c r="F63" s="85"/>
      <c r="G63" s="85"/>
      <c r="H63" s="85"/>
      <c r="L63" s="65">
        <f t="shared" si="10"/>
        <v>0</v>
      </c>
    </row>
    <row r="64" spans="1:12" s="65" customFormat="1" x14ac:dyDescent="0.2">
      <c r="A64" s="78" t="s">
        <v>293</v>
      </c>
      <c r="D64" s="65">
        <f>SUM(D65:D67)</f>
        <v>39473.435233443975</v>
      </c>
      <c r="F64" s="85"/>
      <c r="G64" s="85"/>
      <c r="H64" s="85"/>
      <c r="L64" s="65">
        <f t="shared" si="10"/>
        <v>39473.435233443975</v>
      </c>
    </row>
    <row r="65" spans="1:12" s="65" customFormat="1" x14ac:dyDescent="0.2">
      <c r="A65" s="64" t="s">
        <v>294</v>
      </c>
      <c r="D65" s="65">
        <v>13053.536535143852</v>
      </c>
      <c r="F65" s="85"/>
      <c r="G65" s="85"/>
      <c r="H65" s="85"/>
      <c r="L65" s="65">
        <f t="shared" si="10"/>
        <v>13053.536535143852</v>
      </c>
    </row>
    <row r="66" spans="1:12" s="65" customFormat="1" x14ac:dyDescent="0.2">
      <c r="A66" s="64" t="s">
        <v>295</v>
      </c>
      <c r="D66" s="65">
        <v>26419.898698300123</v>
      </c>
      <c r="F66" s="85"/>
      <c r="G66" s="85"/>
      <c r="H66" s="85"/>
      <c r="L66" s="65">
        <f t="shared" si="10"/>
        <v>26419.898698300123</v>
      </c>
    </row>
    <row r="67" spans="1:12" s="65" customFormat="1" x14ac:dyDescent="0.2">
      <c r="A67" s="64" t="s">
        <v>324</v>
      </c>
      <c r="F67" s="85"/>
      <c r="G67" s="85"/>
      <c r="H67" s="85"/>
      <c r="L67" s="65">
        <f t="shared" si="10"/>
        <v>0</v>
      </c>
    </row>
    <row r="68" spans="1:12" s="110" customFormat="1" x14ac:dyDescent="0.2">
      <c r="A68" s="64" t="s">
        <v>236</v>
      </c>
      <c r="B68" s="65"/>
      <c r="C68" s="65"/>
      <c r="D68" s="65"/>
      <c r="E68" s="65"/>
      <c r="F68" s="65"/>
      <c r="G68" s="65"/>
      <c r="H68" s="65"/>
      <c r="I68" s="65"/>
      <c r="J68" s="65"/>
      <c r="K68" s="65"/>
      <c r="L68" s="65"/>
    </row>
    <row r="69" spans="1:12" s="65" customFormat="1" x14ac:dyDescent="0.2">
      <c r="A69" s="64" t="s">
        <v>236</v>
      </c>
      <c r="F69" s="85"/>
      <c r="G69" s="85"/>
      <c r="H69" s="85"/>
    </row>
    <row r="70" spans="1:12" s="65" customFormat="1" x14ac:dyDescent="0.2">
      <c r="A70" s="78" t="s">
        <v>298</v>
      </c>
      <c r="B70" s="120">
        <f>SUM(B71:B74)</f>
        <v>240364.60009765625</v>
      </c>
      <c r="C70" s="120">
        <f t="shared" ref="C70:L70" si="11">SUM(C71:C74)</f>
        <v>0</v>
      </c>
      <c r="D70" s="120">
        <f t="shared" si="11"/>
        <v>161</v>
      </c>
      <c r="E70" s="120">
        <f t="shared" si="11"/>
        <v>809.29993265095482</v>
      </c>
      <c r="F70" s="120">
        <f t="shared" si="11"/>
        <v>13526.999881486719</v>
      </c>
      <c r="G70" s="120">
        <f t="shared" si="11"/>
        <v>4095.8998109465801</v>
      </c>
      <c r="H70" s="120">
        <f t="shared" si="11"/>
        <v>6.9999997330810038</v>
      </c>
      <c r="I70" s="120">
        <f t="shared" si="11"/>
        <v>285.0000020753065</v>
      </c>
      <c r="J70" s="120">
        <f t="shared" si="11"/>
        <v>259249.80549023004</v>
      </c>
      <c r="K70" s="120">
        <f t="shared" si="11"/>
        <v>0</v>
      </c>
      <c r="L70" s="120">
        <f t="shared" si="11"/>
        <v>518499.60521477897</v>
      </c>
    </row>
    <row r="71" spans="1:12" s="65" customFormat="1" x14ac:dyDescent="0.2">
      <c r="A71" s="64" t="s">
        <v>299</v>
      </c>
      <c r="B71" s="120">
        <v>235736</v>
      </c>
      <c r="C71" s="120"/>
      <c r="D71" s="120">
        <v>161</v>
      </c>
      <c r="E71" s="120"/>
      <c r="F71" s="120">
        <v>13526.999881486719</v>
      </c>
      <c r="G71" s="120">
        <v>4066.9998126011001</v>
      </c>
      <c r="H71" s="120">
        <v>6.9999997330810038</v>
      </c>
      <c r="I71" s="120"/>
      <c r="J71" s="85">
        <v>253498.00531813837</v>
      </c>
      <c r="K71" s="120"/>
      <c r="L71" s="120">
        <f>SUM(B71:K71)</f>
        <v>506996.00501195929</v>
      </c>
    </row>
    <row r="72" spans="1:12" s="65" customFormat="1" x14ac:dyDescent="0.2">
      <c r="A72" s="64" t="s">
        <v>300</v>
      </c>
      <c r="B72" s="120">
        <v>4628.60009765625</v>
      </c>
      <c r="C72" s="120"/>
      <c r="D72" s="120"/>
      <c r="E72" s="120">
        <v>809.29993265095482</v>
      </c>
      <c r="F72" s="120"/>
      <c r="G72" s="120">
        <v>28.89999834548026</v>
      </c>
      <c r="H72" s="120"/>
      <c r="I72" s="120">
        <f>570.000004150613/2</f>
        <v>285.0000020753065</v>
      </c>
      <c r="J72" s="85">
        <v>5751.8001720916645</v>
      </c>
      <c r="K72" s="120"/>
      <c r="L72" s="120">
        <f>SUM(B72:K72)</f>
        <v>11503.600202819656</v>
      </c>
    </row>
    <row r="73" spans="1:12" s="65" customFormat="1" x14ac:dyDescent="0.2">
      <c r="A73" s="64" t="s">
        <v>301</v>
      </c>
      <c r="B73" s="120"/>
      <c r="C73" s="120"/>
      <c r="D73" s="120"/>
      <c r="E73" s="120"/>
      <c r="F73" s="120"/>
      <c r="G73" s="120"/>
      <c r="H73" s="120"/>
      <c r="I73" s="120"/>
      <c r="J73" s="85"/>
      <c r="K73" s="85"/>
      <c r="L73" s="120">
        <f>SUM(B73:K73)</f>
        <v>0</v>
      </c>
    </row>
    <row r="74" spans="1:12" s="65" customFormat="1" x14ac:dyDescent="0.2">
      <c r="A74" s="64" t="s">
        <v>302</v>
      </c>
      <c r="B74" s="120"/>
      <c r="C74" s="120"/>
      <c r="D74" s="120"/>
      <c r="E74" s="120"/>
      <c r="F74" s="120"/>
      <c r="G74" s="120"/>
      <c r="H74" s="120"/>
      <c r="I74" s="120"/>
      <c r="J74" s="85"/>
      <c r="K74" s="120"/>
      <c r="L74" s="120">
        <f>SUM(B74:K74)</f>
        <v>0</v>
      </c>
    </row>
    <row r="75" spans="1:12" s="65" customFormat="1" x14ac:dyDescent="0.2">
      <c r="A75" s="64" t="s">
        <v>236</v>
      </c>
      <c r="B75" s="110"/>
    </row>
    <row r="76" spans="1:12" s="65" customFormat="1" x14ac:dyDescent="0.2">
      <c r="A76" s="78" t="s">
        <v>303</v>
      </c>
      <c r="K76" s="85"/>
    </row>
    <row r="77" spans="1:12" s="65" customFormat="1" x14ac:dyDescent="0.2">
      <c r="A77" s="64" t="s">
        <v>304</v>
      </c>
      <c r="K77" s="85"/>
    </row>
    <row r="78" spans="1:12" s="65" customFormat="1" x14ac:dyDescent="0.2">
      <c r="A78" s="64" t="s">
        <v>305</v>
      </c>
      <c r="K78" s="85"/>
    </row>
    <row r="79" spans="1:12" s="65" customFormat="1" x14ac:dyDescent="0.2">
      <c r="A79" s="64" t="s">
        <v>306</v>
      </c>
      <c r="K79" s="85"/>
    </row>
    <row r="80" spans="1:12" s="65" customFormat="1" x14ac:dyDescent="0.2">
      <c r="A80" s="64" t="s">
        <v>307</v>
      </c>
      <c r="B80" s="65">
        <f>SUM(B76:B79)</f>
        <v>0</v>
      </c>
      <c r="C80" s="65">
        <f t="shared" ref="C80:L80" si="12">SUM(C76:C79)</f>
        <v>0</v>
      </c>
      <c r="D80" s="65">
        <f t="shared" si="12"/>
        <v>0</v>
      </c>
      <c r="E80" s="65">
        <f t="shared" si="12"/>
        <v>0</v>
      </c>
      <c r="F80" s="65">
        <f t="shared" si="12"/>
        <v>0</v>
      </c>
      <c r="G80" s="65">
        <f t="shared" si="12"/>
        <v>0</v>
      </c>
      <c r="H80" s="65">
        <f t="shared" si="12"/>
        <v>0</v>
      </c>
      <c r="I80" s="65">
        <f t="shared" si="12"/>
        <v>0</v>
      </c>
      <c r="J80" s="65">
        <f t="shared" si="12"/>
        <v>0</v>
      </c>
      <c r="K80" s="65">
        <f t="shared" si="12"/>
        <v>0</v>
      </c>
      <c r="L80" s="65">
        <f t="shared" si="12"/>
        <v>0</v>
      </c>
    </row>
    <row r="81" spans="1:1" s="65" customFormat="1" x14ac:dyDescent="0.2">
      <c r="A81" s="90"/>
    </row>
    <row r="82" spans="1:1" s="65" customFormat="1" x14ac:dyDescent="0.2">
      <c r="A82" s="90"/>
    </row>
    <row r="83" spans="1:1" s="65" customFormat="1" x14ac:dyDescent="0.2">
      <c r="A83" s="90"/>
    </row>
    <row r="84" spans="1:1" s="65" customFormat="1" x14ac:dyDescent="0.2">
      <c r="A84" s="90"/>
    </row>
    <row r="85" spans="1:1" s="65" customFormat="1" x14ac:dyDescent="0.2">
      <c r="A85" s="90"/>
    </row>
    <row r="86" spans="1:1" s="65" customFormat="1" hidden="1" x14ac:dyDescent="0.2">
      <c r="A86" s="90"/>
    </row>
    <row r="87" spans="1:1" s="65" customFormat="1" hidden="1" x14ac:dyDescent="0.2">
      <c r="A87" s="90"/>
    </row>
    <row r="88" spans="1:1" s="65" customFormat="1" hidden="1" x14ac:dyDescent="0.2">
      <c r="A88" s="90"/>
    </row>
    <row r="89" spans="1:1" s="65" customFormat="1" hidden="1" x14ac:dyDescent="0.2">
      <c r="A89" s="90"/>
    </row>
    <row r="90" spans="1:1" s="65" customFormat="1" hidden="1" x14ac:dyDescent="0.2">
      <c r="A90" s="90"/>
    </row>
    <row r="91" spans="1:1" s="65" customFormat="1" hidden="1" x14ac:dyDescent="0.2">
      <c r="A91" s="90"/>
    </row>
    <row r="92" spans="1:1" s="65" customFormat="1" hidden="1" x14ac:dyDescent="0.2">
      <c r="A92" s="90"/>
    </row>
    <row r="93" spans="1:1" s="65" customFormat="1" hidden="1" x14ac:dyDescent="0.2">
      <c r="A93" s="90"/>
    </row>
    <row r="94" spans="1:1" s="65" customFormat="1" hidden="1" x14ac:dyDescent="0.2">
      <c r="A94" s="90"/>
    </row>
    <row r="95" spans="1:1" s="65" customFormat="1" hidden="1" x14ac:dyDescent="0.2">
      <c r="A95" s="90"/>
    </row>
    <row r="96" spans="1:1" s="65" customFormat="1" hidden="1" x14ac:dyDescent="0.2">
      <c r="A96" s="90"/>
    </row>
    <row r="97" spans="1:1" s="65" customFormat="1" hidden="1" x14ac:dyDescent="0.2">
      <c r="A97" s="90"/>
    </row>
    <row r="98" spans="1:1" s="65" customFormat="1" hidden="1" x14ac:dyDescent="0.2">
      <c r="A98" s="90"/>
    </row>
    <row r="99" spans="1:1" s="65" customFormat="1" hidden="1" x14ac:dyDescent="0.2">
      <c r="A99" s="90"/>
    </row>
    <row r="100" spans="1:1" s="65" customFormat="1" hidden="1" x14ac:dyDescent="0.2">
      <c r="A100" s="90"/>
    </row>
    <row r="101" spans="1:1" s="65" customFormat="1" hidden="1" x14ac:dyDescent="0.2">
      <c r="A101" s="90"/>
    </row>
    <row r="102" spans="1:1" s="65" customFormat="1" hidden="1" x14ac:dyDescent="0.2">
      <c r="A102" s="90"/>
    </row>
    <row r="103" spans="1:1" s="65" customFormat="1" hidden="1" x14ac:dyDescent="0.2">
      <c r="A103" s="90"/>
    </row>
    <row r="104" spans="1:1" s="65" customFormat="1" hidden="1" x14ac:dyDescent="0.2">
      <c r="A104" s="90"/>
    </row>
    <row r="105" spans="1:1" s="65" customFormat="1" hidden="1" x14ac:dyDescent="0.2">
      <c r="A105" s="90"/>
    </row>
    <row r="106" spans="1:1" s="110" customFormat="1" hidden="1" x14ac:dyDescent="0.2">
      <c r="A106" s="90"/>
    </row>
    <row r="107" spans="1:1" s="110" customFormat="1" hidden="1" x14ac:dyDescent="0.2">
      <c r="A107" s="90"/>
    </row>
    <row r="108" spans="1:1" s="110" customFormat="1" hidden="1" x14ac:dyDescent="0.2">
      <c r="A108" s="90"/>
    </row>
    <row r="109" spans="1:1" s="110" customFormat="1" hidden="1" x14ac:dyDescent="0.2">
      <c r="A109" s="90"/>
    </row>
    <row r="110" spans="1:1" s="110" customFormat="1" hidden="1" x14ac:dyDescent="0.2">
      <c r="A110" s="90"/>
    </row>
    <row r="111" spans="1:1" s="110" customFormat="1" hidden="1" x14ac:dyDescent="0.2">
      <c r="A111" s="90"/>
    </row>
    <row r="112" spans="1:1" s="110" customFormat="1" hidden="1" x14ac:dyDescent="0.2">
      <c r="A112" s="90"/>
    </row>
    <row r="113" spans="1:1" s="110" customFormat="1" hidden="1" x14ac:dyDescent="0.2">
      <c r="A113" s="90"/>
    </row>
    <row r="114" spans="1:1" s="110" customFormat="1" hidden="1" x14ac:dyDescent="0.2">
      <c r="A114" s="90"/>
    </row>
    <row r="115" spans="1:1" s="110" customFormat="1" hidden="1" x14ac:dyDescent="0.2">
      <c r="A115" s="90"/>
    </row>
    <row r="116" spans="1:1" s="110" customFormat="1" hidden="1" x14ac:dyDescent="0.2">
      <c r="A116" s="90"/>
    </row>
    <row r="117" spans="1:1" s="110" customFormat="1" hidden="1" x14ac:dyDescent="0.2">
      <c r="A117" s="90"/>
    </row>
    <row r="118" spans="1:1" s="110" customFormat="1" hidden="1" x14ac:dyDescent="0.2">
      <c r="A118" s="90"/>
    </row>
    <row r="119" spans="1:1" s="110" customFormat="1" hidden="1" x14ac:dyDescent="0.2">
      <c r="A119" s="90"/>
    </row>
    <row r="120" spans="1:1" s="110" customFormat="1" hidden="1" x14ac:dyDescent="0.2">
      <c r="A120" s="90"/>
    </row>
    <row r="121" spans="1:1" s="110" customFormat="1" hidden="1" x14ac:dyDescent="0.2">
      <c r="A121" s="90"/>
    </row>
    <row r="122" spans="1:1" s="110" customFormat="1" hidden="1" x14ac:dyDescent="0.2">
      <c r="A122" s="90"/>
    </row>
    <row r="123" spans="1:1" s="110" customFormat="1" hidden="1" x14ac:dyDescent="0.2">
      <c r="A123" s="90"/>
    </row>
    <row r="124" spans="1:1" s="110" customFormat="1" hidden="1" x14ac:dyDescent="0.2">
      <c r="A124" s="90"/>
    </row>
    <row r="125" spans="1:1" s="110" customFormat="1" hidden="1" x14ac:dyDescent="0.2">
      <c r="A125" s="90"/>
    </row>
    <row r="126" spans="1:1" s="110" customFormat="1" hidden="1" x14ac:dyDescent="0.2">
      <c r="A126" s="90"/>
    </row>
    <row r="127" spans="1:1" s="110" customFormat="1" hidden="1" x14ac:dyDescent="0.2">
      <c r="A127" s="90"/>
    </row>
    <row r="128" spans="1:1" s="110" customFormat="1" hidden="1" x14ac:dyDescent="0.2">
      <c r="A128" s="90"/>
    </row>
    <row r="129" spans="1:1" s="110" customFormat="1" hidden="1" x14ac:dyDescent="0.2">
      <c r="A129" s="90"/>
    </row>
    <row r="130" spans="1:1" s="110" customFormat="1" hidden="1" x14ac:dyDescent="0.2">
      <c r="A130" s="90"/>
    </row>
    <row r="131" spans="1:1" s="110" customFormat="1" hidden="1" x14ac:dyDescent="0.2">
      <c r="A131" s="90"/>
    </row>
    <row r="132" spans="1:1" s="110" customFormat="1" hidden="1" x14ac:dyDescent="0.2">
      <c r="A132" s="90"/>
    </row>
    <row r="133" spans="1:1" s="110" customFormat="1" hidden="1" x14ac:dyDescent="0.2">
      <c r="A133" s="90"/>
    </row>
    <row r="134" spans="1:1" s="110" customFormat="1" hidden="1" x14ac:dyDescent="0.2">
      <c r="A134" s="90"/>
    </row>
    <row r="135" spans="1:1" s="110" customFormat="1" hidden="1" x14ac:dyDescent="0.2">
      <c r="A135" s="90"/>
    </row>
    <row r="136" spans="1:1" s="110" customFormat="1" hidden="1" x14ac:dyDescent="0.2">
      <c r="A136" s="90"/>
    </row>
    <row r="137" spans="1:1" s="110" customFormat="1" hidden="1" x14ac:dyDescent="0.2">
      <c r="A137" s="90"/>
    </row>
    <row r="138" spans="1:1" s="110" customFormat="1" hidden="1" x14ac:dyDescent="0.2">
      <c r="A138" s="90"/>
    </row>
    <row r="139" spans="1:1" s="110" customFormat="1" hidden="1" x14ac:dyDescent="0.2">
      <c r="A139" s="90"/>
    </row>
    <row r="140" spans="1:1" s="110" customFormat="1" hidden="1" x14ac:dyDescent="0.2">
      <c r="A140" s="90"/>
    </row>
    <row r="141" spans="1:1" s="110" customFormat="1" hidden="1" x14ac:dyDescent="0.2">
      <c r="A141" s="90"/>
    </row>
    <row r="142" spans="1:1" s="110" customFormat="1" hidden="1" x14ac:dyDescent="0.2">
      <c r="A142" s="90"/>
    </row>
    <row r="143" spans="1:1" s="110" customFormat="1" hidden="1" x14ac:dyDescent="0.2">
      <c r="A143" s="90"/>
    </row>
    <row r="144" spans="1:1" s="110" customFormat="1" hidden="1" x14ac:dyDescent="0.2">
      <c r="A144" s="90"/>
    </row>
    <row r="145" spans="1:1" s="110" customFormat="1" hidden="1" x14ac:dyDescent="0.2">
      <c r="A145" s="90"/>
    </row>
    <row r="146" spans="1:1" s="110" customFormat="1" hidden="1" x14ac:dyDescent="0.2">
      <c r="A146" s="90"/>
    </row>
    <row r="147" spans="1:1" s="110" customFormat="1" hidden="1" x14ac:dyDescent="0.2">
      <c r="A147" s="90"/>
    </row>
    <row r="148" spans="1:1" s="110" customFormat="1" hidden="1" x14ac:dyDescent="0.2">
      <c r="A148" s="90"/>
    </row>
    <row r="149" spans="1:1" s="110" customFormat="1" hidden="1" x14ac:dyDescent="0.2">
      <c r="A149" s="90"/>
    </row>
    <row r="150" spans="1:1" s="110" customFormat="1" hidden="1" x14ac:dyDescent="0.2">
      <c r="A150" s="90"/>
    </row>
    <row r="151" spans="1:1" s="110" customFormat="1" hidden="1" x14ac:dyDescent="0.2">
      <c r="A151" s="90"/>
    </row>
    <row r="152" spans="1:1" s="110" customFormat="1" hidden="1" x14ac:dyDescent="0.2">
      <c r="A152" s="90"/>
    </row>
    <row r="153" spans="1:1" s="110" customFormat="1" hidden="1" x14ac:dyDescent="0.2">
      <c r="A153" s="90"/>
    </row>
    <row r="154" spans="1:1" s="110" customFormat="1" hidden="1" x14ac:dyDescent="0.2">
      <c r="A154" s="90"/>
    </row>
    <row r="155" spans="1:1" s="110" customFormat="1" hidden="1" x14ac:dyDescent="0.2">
      <c r="A155" s="90"/>
    </row>
    <row r="156" spans="1:1" s="110" customFormat="1" hidden="1" x14ac:dyDescent="0.2">
      <c r="A156" s="90"/>
    </row>
    <row r="157" spans="1:1" s="110" customFormat="1" hidden="1" x14ac:dyDescent="0.2">
      <c r="A157" s="90"/>
    </row>
    <row r="158" spans="1:1" s="110" customFormat="1" hidden="1" x14ac:dyDescent="0.2">
      <c r="A158" s="90"/>
    </row>
    <row r="159" spans="1:1" s="110" customFormat="1" hidden="1" x14ac:dyDescent="0.2">
      <c r="A159" s="90"/>
    </row>
    <row r="160" spans="1:1" s="110" customFormat="1" hidden="1" x14ac:dyDescent="0.2">
      <c r="A160" s="90"/>
    </row>
    <row r="161" spans="1:1" s="110" customFormat="1" hidden="1" x14ac:dyDescent="0.2">
      <c r="A161" s="90"/>
    </row>
    <row r="162" spans="1:1" s="110" customFormat="1" hidden="1" x14ac:dyDescent="0.2">
      <c r="A162" s="90"/>
    </row>
    <row r="163" spans="1:1" s="110" customFormat="1" hidden="1" x14ac:dyDescent="0.2">
      <c r="A163" s="90"/>
    </row>
    <row r="164" spans="1:1" s="110" customFormat="1" hidden="1" x14ac:dyDescent="0.2">
      <c r="A164" s="90"/>
    </row>
    <row r="165" spans="1:1" s="110" customFormat="1" hidden="1" x14ac:dyDescent="0.2">
      <c r="A165" s="90"/>
    </row>
    <row r="166" spans="1:1" s="110" customFormat="1" hidden="1" x14ac:dyDescent="0.2">
      <c r="A166" s="90"/>
    </row>
    <row r="167" spans="1:1" s="110" customFormat="1" hidden="1" x14ac:dyDescent="0.2">
      <c r="A167" s="90"/>
    </row>
    <row r="168" spans="1:1" s="110" customFormat="1" hidden="1" x14ac:dyDescent="0.2">
      <c r="A168" s="90"/>
    </row>
    <row r="169" spans="1:1" s="110" customFormat="1" hidden="1" x14ac:dyDescent="0.2">
      <c r="A169" s="90"/>
    </row>
    <row r="170" spans="1:1" s="110" customFormat="1" hidden="1" x14ac:dyDescent="0.2">
      <c r="A170" s="90"/>
    </row>
    <row r="171" spans="1:1" s="110" customFormat="1" hidden="1" x14ac:dyDescent="0.2">
      <c r="A171" s="90"/>
    </row>
    <row r="172" spans="1:1" s="110" customFormat="1" hidden="1" x14ac:dyDescent="0.2">
      <c r="A172" s="90"/>
    </row>
    <row r="173" spans="1:1" s="110" customFormat="1" hidden="1" x14ac:dyDescent="0.2">
      <c r="A173" s="90"/>
    </row>
    <row r="174" spans="1:1" s="110" customFormat="1" hidden="1" x14ac:dyDescent="0.2">
      <c r="A174" s="90"/>
    </row>
    <row r="175" spans="1:1" s="110" customFormat="1" hidden="1" x14ac:dyDescent="0.2">
      <c r="A175" s="90"/>
    </row>
    <row r="176" spans="1:1" s="110" customFormat="1" hidden="1" x14ac:dyDescent="0.2">
      <c r="A176" s="90"/>
    </row>
    <row r="177" spans="1:1" s="110" customFormat="1" hidden="1" x14ac:dyDescent="0.2">
      <c r="A177" s="90"/>
    </row>
    <row r="178" spans="1:1" s="110" customFormat="1" hidden="1" x14ac:dyDescent="0.2">
      <c r="A178" s="90"/>
    </row>
    <row r="179" spans="1:1" s="110" customFormat="1" hidden="1" x14ac:dyDescent="0.2">
      <c r="A179" s="90"/>
    </row>
    <row r="180" spans="1:1" s="110" customFormat="1" hidden="1" x14ac:dyDescent="0.2">
      <c r="A180" s="90"/>
    </row>
    <row r="181" spans="1:1" s="110" customFormat="1" hidden="1" x14ac:dyDescent="0.2">
      <c r="A181" s="90"/>
    </row>
    <row r="182" spans="1:1" s="110" customFormat="1" hidden="1" x14ac:dyDescent="0.2">
      <c r="A182" s="90"/>
    </row>
    <row r="183" spans="1:1" s="110" customFormat="1" hidden="1" x14ac:dyDescent="0.2">
      <c r="A183" s="90"/>
    </row>
    <row r="184" spans="1:1" s="110" customFormat="1" hidden="1" x14ac:dyDescent="0.2">
      <c r="A184" s="90"/>
    </row>
    <row r="185" spans="1:1" s="110" customFormat="1" hidden="1" x14ac:dyDescent="0.2">
      <c r="A185" s="90"/>
    </row>
    <row r="186" spans="1:1" s="110" customFormat="1" hidden="1" x14ac:dyDescent="0.2">
      <c r="A186" s="90"/>
    </row>
    <row r="187" spans="1:1" s="110" customFormat="1" hidden="1" x14ac:dyDescent="0.2">
      <c r="A187" s="90"/>
    </row>
    <row r="188" spans="1:1" s="110" customFormat="1" hidden="1" x14ac:dyDescent="0.2">
      <c r="A188" s="90"/>
    </row>
    <row r="189" spans="1:1" s="110" customFormat="1" hidden="1" x14ac:dyDescent="0.2">
      <c r="A189" s="90"/>
    </row>
    <row r="190" spans="1:1" s="110" customFormat="1" hidden="1" x14ac:dyDescent="0.2">
      <c r="A190" s="90"/>
    </row>
    <row r="191" spans="1:1" s="110" customFormat="1" hidden="1" x14ac:dyDescent="0.2">
      <c r="A191" s="90"/>
    </row>
    <row r="192" spans="1:1" s="110" customFormat="1" hidden="1" x14ac:dyDescent="0.2">
      <c r="A192" s="90"/>
    </row>
    <row r="193" spans="1:1" s="110" customFormat="1" hidden="1" x14ac:dyDescent="0.2">
      <c r="A193" s="90"/>
    </row>
    <row r="194" spans="1:1" s="110" customFormat="1" hidden="1" x14ac:dyDescent="0.2">
      <c r="A194" s="90"/>
    </row>
    <row r="195" spans="1:1" s="110" customFormat="1" hidden="1" x14ac:dyDescent="0.2">
      <c r="A195" s="90"/>
    </row>
    <row r="196" spans="1:1" s="110" customFormat="1" hidden="1" x14ac:dyDescent="0.2">
      <c r="A196" s="90"/>
    </row>
    <row r="197" spans="1:1" s="110" customFormat="1" hidden="1" x14ac:dyDescent="0.2">
      <c r="A197" s="90"/>
    </row>
    <row r="198" spans="1:1" s="110" customFormat="1" hidden="1" x14ac:dyDescent="0.2">
      <c r="A198" s="90"/>
    </row>
    <row r="199" spans="1:1" s="110" customFormat="1" hidden="1" x14ac:dyDescent="0.2">
      <c r="A199" s="90"/>
    </row>
    <row r="200" spans="1:1" s="110" customFormat="1" hidden="1" x14ac:dyDescent="0.2">
      <c r="A200" s="90"/>
    </row>
    <row r="201" spans="1:1" s="110" customFormat="1" hidden="1" x14ac:dyDescent="0.2">
      <c r="A201" s="90"/>
    </row>
    <row r="202" spans="1:1" s="110" customFormat="1" hidden="1" x14ac:dyDescent="0.2">
      <c r="A202" s="90"/>
    </row>
    <row r="203" spans="1:1" s="110" customFormat="1" hidden="1" x14ac:dyDescent="0.2">
      <c r="A203" s="90"/>
    </row>
    <row r="204" spans="1:1" s="110" customFormat="1" hidden="1" x14ac:dyDescent="0.2">
      <c r="A204" s="90"/>
    </row>
    <row r="205" spans="1:1" s="110" customFormat="1" hidden="1" x14ac:dyDescent="0.2">
      <c r="A205" s="90"/>
    </row>
    <row r="206" spans="1:1" s="110" customFormat="1" hidden="1" x14ac:dyDescent="0.2">
      <c r="A206" s="90"/>
    </row>
    <row r="207" spans="1:1" s="110" customFormat="1" hidden="1" x14ac:dyDescent="0.2">
      <c r="A207" s="90"/>
    </row>
    <row r="208" spans="1:1" s="110" customFormat="1" hidden="1" x14ac:dyDescent="0.2">
      <c r="A208" s="90"/>
    </row>
    <row r="209" spans="1:1" s="110" customFormat="1" hidden="1" x14ac:dyDescent="0.2">
      <c r="A209" s="90"/>
    </row>
    <row r="210" spans="1:1" s="110" customFormat="1" hidden="1" x14ac:dyDescent="0.2">
      <c r="A210" s="90"/>
    </row>
    <row r="211" spans="1:1" s="110" customFormat="1" hidden="1" x14ac:dyDescent="0.2">
      <c r="A211" s="90"/>
    </row>
    <row r="212" spans="1:1" s="110" customFormat="1" hidden="1" x14ac:dyDescent="0.2">
      <c r="A212" s="90"/>
    </row>
    <row r="213" spans="1:1" s="110" customFormat="1" hidden="1" x14ac:dyDescent="0.2">
      <c r="A213" s="90"/>
    </row>
    <row r="214" spans="1:1" s="110" customFormat="1" hidden="1" x14ac:dyDescent="0.2">
      <c r="A214" s="90"/>
    </row>
    <row r="215" spans="1:1" s="110" customFormat="1" hidden="1" x14ac:dyDescent="0.2">
      <c r="A215" s="90"/>
    </row>
    <row r="216" spans="1:1" s="110" customFormat="1" hidden="1" x14ac:dyDescent="0.2">
      <c r="A216" s="90"/>
    </row>
    <row r="217" spans="1:1" s="110" customFormat="1" hidden="1" x14ac:dyDescent="0.2">
      <c r="A217" s="90"/>
    </row>
    <row r="218" spans="1:1" s="110" customFormat="1" hidden="1" x14ac:dyDescent="0.2">
      <c r="A218" s="90"/>
    </row>
    <row r="219" spans="1:1" s="110" customFormat="1" hidden="1" x14ac:dyDescent="0.2">
      <c r="A219" s="90"/>
    </row>
    <row r="220" spans="1:1" s="110" customFormat="1" hidden="1" x14ac:dyDescent="0.2">
      <c r="A220" s="90"/>
    </row>
    <row r="221" spans="1:1" s="110" customFormat="1" hidden="1" x14ac:dyDescent="0.2">
      <c r="A221" s="90"/>
    </row>
    <row r="222" spans="1:1" s="110" customFormat="1" hidden="1" x14ac:dyDescent="0.2">
      <c r="A222" s="90"/>
    </row>
    <row r="223" spans="1:1" s="110" customFormat="1" hidden="1" x14ac:dyDescent="0.2">
      <c r="A223" s="90"/>
    </row>
    <row r="224" spans="1:1" s="110" customFormat="1" hidden="1" x14ac:dyDescent="0.2">
      <c r="A224" s="90"/>
    </row>
    <row r="225" spans="1:1" s="110" customFormat="1" hidden="1" x14ac:dyDescent="0.2">
      <c r="A225" s="90"/>
    </row>
    <row r="226" spans="1:1" s="110" customFormat="1" hidden="1" x14ac:dyDescent="0.2">
      <c r="A226" s="90"/>
    </row>
    <row r="227" spans="1:1" s="110" customFormat="1" hidden="1" x14ac:dyDescent="0.2">
      <c r="A227" s="90"/>
    </row>
    <row r="228" spans="1:1" s="110" customFormat="1" hidden="1" x14ac:dyDescent="0.2">
      <c r="A228" s="90"/>
    </row>
    <row r="229" spans="1:1" s="110" customFormat="1" hidden="1" x14ac:dyDescent="0.2">
      <c r="A229" s="90"/>
    </row>
    <row r="230" spans="1:1" s="110" customFormat="1" hidden="1" x14ac:dyDescent="0.2">
      <c r="A230" s="90"/>
    </row>
    <row r="231" spans="1:1" s="110" customFormat="1" hidden="1" x14ac:dyDescent="0.2">
      <c r="A231" s="90"/>
    </row>
    <row r="232" spans="1:1" s="110" customFormat="1" hidden="1" x14ac:dyDescent="0.2">
      <c r="A232" s="90"/>
    </row>
    <row r="233" spans="1:1" s="110" customFormat="1" hidden="1" x14ac:dyDescent="0.2">
      <c r="A233" s="90"/>
    </row>
    <row r="234" spans="1:1" s="110" customFormat="1" hidden="1" x14ac:dyDescent="0.2">
      <c r="A234" s="90"/>
    </row>
    <row r="235" spans="1:1" s="110" customFormat="1" hidden="1" x14ac:dyDescent="0.2">
      <c r="A235" s="90"/>
    </row>
    <row r="236" spans="1:1" s="110" customFormat="1" hidden="1" x14ac:dyDescent="0.2">
      <c r="A236" s="90"/>
    </row>
    <row r="237" spans="1:1" s="110" customFormat="1" hidden="1" x14ac:dyDescent="0.2">
      <c r="A237" s="90"/>
    </row>
    <row r="238" spans="1:1" s="110" customFormat="1" hidden="1" x14ac:dyDescent="0.2">
      <c r="A238" s="90"/>
    </row>
    <row r="239" spans="1:1" s="110" customFormat="1" hidden="1" x14ac:dyDescent="0.2">
      <c r="A239" s="90"/>
    </row>
    <row r="240" spans="1:1" s="110" customFormat="1" hidden="1" x14ac:dyDescent="0.2">
      <c r="A240" s="90"/>
    </row>
    <row r="241" spans="1:1" s="110" customFormat="1" hidden="1" x14ac:dyDescent="0.2">
      <c r="A241" s="90"/>
    </row>
    <row r="242" spans="1:1" s="110" customFormat="1" hidden="1" x14ac:dyDescent="0.2">
      <c r="A242" s="90"/>
    </row>
    <row r="243" spans="1:1" s="110" customFormat="1" hidden="1" x14ac:dyDescent="0.2">
      <c r="A243" s="90"/>
    </row>
    <row r="244" spans="1:1" s="110" customFormat="1" hidden="1" x14ac:dyDescent="0.2">
      <c r="A244" s="90"/>
    </row>
    <row r="245" spans="1:1" s="110" customFormat="1" hidden="1" x14ac:dyDescent="0.2">
      <c r="A245" s="90"/>
    </row>
    <row r="246" spans="1:1" s="110" customFormat="1" hidden="1" x14ac:dyDescent="0.2">
      <c r="A246" s="90"/>
    </row>
    <row r="247" spans="1:1" s="110" customFormat="1" hidden="1" x14ac:dyDescent="0.2">
      <c r="A247" s="90"/>
    </row>
    <row r="248" spans="1:1" s="110" customFormat="1" hidden="1" x14ac:dyDescent="0.2">
      <c r="A248" s="90"/>
    </row>
    <row r="249" spans="1:1" s="110" customFormat="1" hidden="1" x14ac:dyDescent="0.2">
      <c r="A249" s="90"/>
    </row>
    <row r="250" spans="1:1" s="110" customFormat="1" hidden="1" x14ac:dyDescent="0.2">
      <c r="A250" s="90"/>
    </row>
    <row r="251" spans="1:1" s="110" customFormat="1" hidden="1" x14ac:dyDescent="0.2">
      <c r="A251" s="90"/>
    </row>
    <row r="252" spans="1:1" s="110" customFormat="1" hidden="1" x14ac:dyDescent="0.2">
      <c r="A252" s="90"/>
    </row>
    <row r="253" spans="1:1" s="110" customFormat="1" hidden="1" x14ac:dyDescent="0.2">
      <c r="A253" s="90"/>
    </row>
    <row r="254" spans="1:1" s="110" customFormat="1" hidden="1" x14ac:dyDescent="0.2">
      <c r="A254" s="90"/>
    </row>
    <row r="255" spans="1:1" s="110" customFormat="1" hidden="1" x14ac:dyDescent="0.2">
      <c r="A255" s="90"/>
    </row>
    <row r="256" spans="1:1" s="110" customFormat="1" hidden="1" x14ac:dyDescent="0.2">
      <c r="A256" s="90"/>
    </row>
    <row r="257" spans="1:1" s="110" customFormat="1" hidden="1" x14ac:dyDescent="0.2">
      <c r="A257" s="90"/>
    </row>
    <row r="258" spans="1:1" s="110" customFormat="1" hidden="1" x14ac:dyDescent="0.2">
      <c r="A258" s="90"/>
    </row>
    <row r="259" spans="1:1" s="110" customFormat="1" hidden="1" x14ac:dyDescent="0.2">
      <c r="A259" s="90"/>
    </row>
    <row r="260" spans="1:1" s="110" customFormat="1" hidden="1" x14ac:dyDescent="0.2">
      <c r="A260" s="90"/>
    </row>
    <row r="261" spans="1:1" s="110" customFormat="1" hidden="1" x14ac:dyDescent="0.2">
      <c r="A261" s="90"/>
    </row>
    <row r="262" spans="1:1" s="110" customFormat="1" hidden="1" x14ac:dyDescent="0.2">
      <c r="A262" s="90"/>
    </row>
    <row r="263" spans="1:1" s="110" customFormat="1" hidden="1" x14ac:dyDescent="0.2">
      <c r="A263" s="90"/>
    </row>
    <row r="264" spans="1:1" s="110" customFormat="1" hidden="1" x14ac:dyDescent="0.2">
      <c r="A264" s="90"/>
    </row>
    <row r="265" spans="1:1" s="110" customFormat="1" hidden="1" x14ac:dyDescent="0.2">
      <c r="A265" s="90"/>
    </row>
    <row r="266" spans="1:1" s="110" customFormat="1" hidden="1" x14ac:dyDescent="0.2">
      <c r="A266" s="90"/>
    </row>
    <row r="267" spans="1:1" s="110" customFormat="1" hidden="1" x14ac:dyDescent="0.2">
      <c r="A267" s="90"/>
    </row>
    <row r="268" spans="1:1" s="110" customFormat="1" hidden="1" x14ac:dyDescent="0.2">
      <c r="A268" s="90"/>
    </row>
    <row r="269" spans="1:1" s="110" customFormat="1" hidden="1" x14ac:dyDescent="0.2">
      <c r="A269" s="90"/>
    </row>
    <row r="270" spans="1:1" s="110" customFormat="1" hidden="1" x14ac:dyDescent="0.2">
      <c r="A270" s="90"/>
    </row>
    <row r="271" spans="1:1" s="110" customFormat="1" hidden="1" x14ac:dyDescent="0.2">
      <c r="A271" s="90"/>
    </row>
    <row r="272" spans="1:1" s="110" customFormat="1" hidden="1" x14ac:dyDescent="0.2">
      <c r="A272" s="90"/>
    </row>
    <row r="273" spans="1:1" s="110" customFormat="1" hidden="1" x14ac:dyDescent="0.2">
      <c r="A273" s="90"/>
    </row>
    <row r="274" spans="1:1" s="110" customFormat="1" hidden="1" x14ac:dyDescent="0.2">
      <c r="A274" s="90"/>
    </row>
    <row r="275" spans="1:1" s="110" customFormat="1" hidden="1" x14ac:dyDescent="0.2">
      <c r="A275" s="90"/>
    </row>
    <row r="276" spans="1:1" s="110" customFormat="1" hidden="1" x14ac:dyDescent="0.2">
      <c r="A276" s="90"/>
    </row>
    <row r="277" spans="1:1" s="110" customFormat="1" hidden="1" x14ac:dyDescent="0.2">
      <c r="A277" s="90"/>
    </row>
    <row r="278" spans="1:1" s="110" customFormat="1" hidden="1" x14ac:dyDescent="0.2">
      <c r="A278" s="90"/>
    </row>
    <row r="279" spans="1:1" s="110" customFormat="1" hidden="1" x14ac:dyDescent="0.2">
      <c r="A279" s="90"/>
    </row>
    <row r="280" spans="1:1" s="110" customFormat="1" hidden="1" x14ac:dyDescent="0.2">
      <c r="A280" s="90"/>
    </row>
    <row r="281" spans="1:1" s="110" customFormat="1" hidden="1" x14ac:dyDescent="0.2">
      <c r="A281" s="90"/>
    </row>
    <row r="282" spans="1:1" s="110" customFormat="1" hidden="1" x14ac:dyDescent="0.2">
      <c r="A282" s="90"/>
    </row>
    <row r="283" spans="1:1" s="110" customFormat="1" hidden="1" x14ac:dyDescent="0.2">
      <c r="A283" s="90"/>
    </row>
    <row r="284" spans="1:1" s="110" customFormat="1" hidden="1" x14ac:dyDescent="0.2">
      <c r="A284" s="90"/>
    </row>
    <row r="285" spans="1:1" s="110" customFormat="1" hidden="1" x14ac:dyDescent="0.2">
      <c r="A285" s="90"/>
    </row>
    <row r="286" spans="1:1" s="110" customFormat="1" hidden="1" x14ac:dyDescent="0.2">
      <c r="A286" s="90"/>
    </row>
    <row r="287" spans="1:1" s="110" customFormat="1" hidden="1" x14ac:dyDescent="0.2">
      <c r="A287" s="90"/>
    </row>
    <row r="288" spans="1:1" s="110" customFormat="1" hidden="1" x14ac:dyDescent="0.2">
      <c r="A288" s="90"/>
    </row>
    <row r="289" spans="1:1" s="110" customFormat="1" hidden="1" x14ac:dyDescent="0.2">
      <c r="A289" s="90"/>
    </row>
    <row r="290" spans="1:1" s="110" customFormat="1" hidden="1" x14ac:dyDescent="0.2">
      <c r="A290" s="90"/>
    </row>
    <row r="291" spans="1:1" s="110" customFormat="1" hidden="1" x14ac:dyDescent="0.2">
      <c r="A291" s="90"/>
    </row>
    <row r="292" spans="1:1" s="110" customFormat="1" hidden="1" x14ac:dyDescent="0.2">
      <c r="A292" s="90"/>
    </row>
    <row r="293" spans="1:1" s="110" customFormat="1" hidden="1" x14ac:dyDescent="0.2">
      <c r="A293" s="90"/>
    </row>
    <row r="294" spans="1:1" s="110" customFormat="1" hidden="1" x14ac:dyDescent="0.2">
      <c r="A294" s="90"/>
    </row>
    <row r="295" spans="1:1" s="110" customFormat="1" hidden="1" x14ac:dyDescent="0.2">
      <c r="A295" s="90"/>
    </row>
    <row r="296" spans="1:1" s="110" customFormat="1" hidden="1" x14ac:dyDescent="0.2">
      <c r="A296" s="90"/>
    </row>
    <row r="297" spans="1:1" s="110" customFormat="1" hidden="1" x14ac:dyDescent="0.2">
      <c r="A297" s="90"/>
    </row>
    <row r="298" spans="1:1" s="110" customFormat="1" hidden="1" x14ac:dyDescent="0.2">
      <c r="A298" s="90"/>
    </row>
    <row r="299" spans="1:1" s="110" customFormat="1" hidden="1" x14ac:dyDescent="0.2">
      <c r="A299" s="90"/>
    </row>
    <row r="300" spans="1:1" s="110" customFormat="1" hidden="1" x14ac:dyDescent="0.2">
      <c r="A300" s="90"/>
    </row>
    <row r="301" spans="1:1" s="110" customFormat="1" hidden="1" x14ac:dyDescent="0.2">
      <c r="A301" s="90"/>
    </row>
    <row r="302" spans="1:1" s="110" customFormat="1" hidden="1" x14ac:dyDescent="0.2">
      <c r="A302" s="90"/>
    </row>
    <row r="303" spans="1:1" s="110" customFormat="1" hidden="1" x14ac:dyDescent="0.2">
      <c r="A303" s="90"/>
    </row>
    <row r="304" spans="1:1" s="110" customFormat="1" hidden="1" x14ac:dyDescent="0.2">
      <c r="A304" s="90"/>
    </row>
    <row r="305" spans="1:1" s="110" customFormat="1" hidden="1" x14ac:dyDescent="0.2">
      <c r="A305" s="90"/>
    </row>
    <row r="306" spans="1:1" s="110" customFormat="1" hidden="1" x14ac:dyDescent="0.2">
      <c r="A306" s="90"/>
    </row>
    <row r="307" spans="1:1" s="110" customFormat="1" hidden="1" x14ac:dyDescent="0.2">
      <c r="A307" s="90"/>
    </row>
    <row r="308" spans="1:1" s="110" customFormat="1" hidden="1" x14ac:dyDescent="0.2">
      <c r="A308" s="90"/>
    </row>
    <row r="309" spans="1:1" s="110" customFormat="1" hidden="1" x14ac:dyDescent="0.2">
      <c r="A309" s="90"/>
    </row>
    <row r="310" spans="1:1" s="110" customFormat="1" hidden="1" x14ac:dyDescent="0.2">
      <c r="A310" s="90"/>
    </row>
    <row r="311" spans="1:1" s="110" customFormat="1" hidden="1" x14ac:dyDescent="0.2">
      <c r="A311" s="90"/>
    </row>
    <row r="312" spans="1:1" s="110" customFormat="1" hidden="1" x14ac:dyDescent="0.2">
      <c r="A312" s="90"/>
    </row>
    <row r="313" spans="1:1" s="110" customFormat="1" hidden="1" x14ac:dyDescent="0.2">
      <c r="A313" s="90"/>
    </row>
    <row r="314" spans="1:1" s="110" customFormat="1" hidden="1" x14ac:dyDescent="0.2">
      <c r="A314" s="90"/>
    </row>
    <row r="315" spans="1:1" s="110" customFormat="1" hidden="1" x14ac:dyDescent="0.2">
      <c r="A315" s="90"/>
    </row>
    <row r="316" spans="1:1" s="110" customFormat="1" hidden="1" x14ac:dyDescent="0.2">
      <c r="A316" s="90"/>
    </row>
    <row r="317" spans="1:1" s="110" customFormat="1" hidden="1" x14ac:dyDescent="0.2">
      <c r="A317" s="90"/>
    </row>
    <row r="318" spans="1:1" s="110" customFormat="1" hidden="1" x14ac:dyDescent="0.2">
      <c r="A318" s="90"/>
    </row>
    <row r="319" spans="1:1" s="110" customFormat="1" hidden="1" x14ac:dyDescent="0.2">
      <c r="A319" s="90"/>
    </row>
    <row r="320" spans="1:1" s="110" customFormat="1" hidden="1" x14ac:dyDescent="0.2">
      <c r="A320" s="90"/>
    </row>
    <row r="321" spans="1:1" s="110" customFormat="1" hidden="1" x14ac:dyDescent="0.2">
      <c r="A321" s="90"/>
    </row>
    <row r="322" spans="1:1" s="110" customFormat="1" hidden="1" x14ac:dyDescent="0.2">
      <c r="A322" s="90"/>
    </row>
    <row r="323" spans="1:1" s="110" customFormat="1" hidden="1" x14ac:dyDescent="0.2">
      <c r="A323" s="90"/>
    </row>
    <row r="324" spans="1:1" s="110" customFormat="1" hidden="1" x14ac:dyDescent="0.2">
      <c r="A324" s="90"/>
    </row>
    <row r="325" spans="1:1" s="110" customFormat="1" hidden="1" x14ac:dyDescent="0.2">
      <c r="A325" s="90"/>
    </row>
    <row r="326" spans="1:1" s="110" customFormat="1" hidden="1" x14ac:dyDescent="0.2">
      <c r="A326" s="90"/>
    </row>
    <row r="327" spans="1:1" s="110" customFormat="1" hidden="1" x14ac:dyDescent="0.2">
      <c r="A327" s="90"/>
    </row>
    <row r="328" spans="1:1" s="110" customFormat="1" hidden="1" x14ac:dyDescent="0.2">
      <c r="A328" s="90"/>
    </row>
    <row r="329" spans="1:1" s="110" customFormat="1" hidden="1" x14ac:dyDescent="0.2">
      <c r="A329" s="90"/>
    </row>
    <row r="330" spans="1:1" s="110" customFormat="1" hidden="1" x14ac:dyDescent="0.2">
      <c r="A330" s="90"/>
    </row>
    <row r="331" spans="1:1" s="110" customFormat="1" hidden="1" x14ac:dyDescent="0.2">
      <c r="A331" s="90"/>
    </row>
    <row r="332" spans="1:1" s="110" customFormat="1" hidden="1" x14ac:dyDescent="0.2">
      <c r="A332" s="90"/>
    </row>
    <row r="333" spans="1:1" s="110" customFormat="1" hidden="1" x14ac:dyDescent="0.2">
      <c r="A333" s="90"/>
    </row>
    <row r="334" spans="1:1" s="110" customFormat="1" hidden="1" x14ac:dyDescent="0.2">
      <c r="A334" s="90"/>
    </row>
    <row r="335" spans="1:1" s="110" customFormat="1" hidden="1" x14ac:dyDescent="0.2">
      <c r="A335" s="90"/>
    </row>
    <row r="336" spans="1:1" s="110" customFormat="1" hidden="1" x14ac:dyDescent="0.2">
      <c r="A336" s="90"/>
    </row>
    <row r="337" spans="1:1" s="110" customFormat="1" hidden="1" x14ac:dyDescent="0.2">
      <c r="A337" s="90"/>
    </row>
    <row r="338" spans="1:1" s="110" customFormat="1" hidden="1" x14ac:dyDescent="0.2">
      <c r="A338" s="90"/>
    </row>
    <row r="339" spans="1:1" s="110" customFormat="1" hidden="1" x14ac:dyDescent="0.2">
      <c r="A339" s="90"/>
    </row>
    <row r="340" spans="1:1" s="110" customFormat="1" hidden="1" x14ac:dyDescent="0.2">
      <c r="A340" s="90"/>
    </row>
    <row r="341" spans="1:1" s="110" customFormat="1" hidden="1" x14ac:dyDescent="0.2">
      <c r="A341" s="90"/>
    </row>
    <row r="342" spans="1:1" hidden="1" x14ac:dyDescent="0.2"/>
    <row r="343" spans="1:1" hidden="1" x14ac:dyDescent="0.2"/>
    <row r="344" spans="1:1" hidden="1" x14ac:dyDescent="0.2"/>
    <row r="345" spans="1:1" hidden="1" x14ac:dyDescent="0.2"/>
    <row r="346" spans="1:1" hidden="1" x14ac:dyDescent="0.2"/>
    <row r="347" spans="1:1" hidden="1" x14ac:dyDescent="0.2"/>
    <row r="348" spans="1:1" hidden="1" x14ac:dyDescent="0.2"/>
    <row r="349" spans="1:1" hidden="1" x14ac:dyDescent="0.2"/>
    <row r="350" spans="1:1" hidden="1" x14ac:dyDescent="0.2"/>
    <row r="351" spans="1:1" hidden="1" x14ac:dyDescent="0.2"/>
    <row r="352" spans="1:1"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hidden="1" x14ac:dyDescent="0.2"/>
    <row r="14732" hidden="1" x14ac:dyDescent="0.2"/>
    <row r="14733" hidden="1" x14ac:dyDescent="0.2"/>
    <row r="14734" hidden="1" x14ac:dyDescent="0.2"/>
    <row r="14735" hidden="1" x14ac:dyDescent="0.2"/>
    <row r="14736" hidden="1" x14ac:dyDescent="0.2"/>
    <row r="14737" hidden="1" x14ac:dyDescent="0.2"/>
    <row r="14738" hidden="1" x14ac:dyDescent="0.2"/>
    <row r="14739" hidden="1" x14ac:dyDescent="0.2"/>
    <row r="14740" hidden="1" x14ac:dyDescent="0.2"/>
    <row r="14741" hidden="1" x14ac:dyDescent="0.2"/>
    <row r="14742" hidden="1" x14ac:dyDescent="0.2"/>
    <row r="14743" hidden="1" x14ac:dyDescent="0.2"/>
    <row r="14744" hidden="1" x14ac:dyDescent="0.2"/>
    <row r="14745" hidden="1" x14ac:dyDescent="0.2"/>
    <row r="14746" hidden="1" x14ac:dyDescent="0.2"/>
    <row r="14747" hidden="1" x14ac:dyDescent="0.2"/>
    <row r="14748" hidden="1" x14ac:dyDescent="0.2"/>
    <row r="14749" hidden="1" x14ac:dyDescent="0.2"/>
    <row r="14750" hidden="1" x14ac:dyDescent="0.2"/>
    <row r="14751" hidden="1" x14ac:dyDescent="0.2"/>
    <row r="14752" hidden="1" x14ac:dyDescent="0.2"/>
    <row r="14753" hidden="1" x14ac:dyDescent="0.2"/>
    <row r="14754" hidden="1" x14ac:dyDescent="0.2"/>
    <row r="14755" hidden="1" x14ac:dyDescent="0.2"/>
    <row r="14756" hidden="1" x14ac:dyDescent="0.2"/>
    <row r="14757" hidden="1" x14ac:dyDescent="0.2"/>
    <row r="14758" hidden="1" x14ac:dyDescent="0.2"/>
    <row r="14759" hidden="1" x14ac:dyDescent="0.2"/>
    <row r="14760" hidden="1" x14ac:dyDescent="0.2"/>
    <row r="14761" hidden="1" x14ac:dyDescent="0.2"/>
    <row r="14762" hidden="1" x14ac:dyDescent="0.2"/>
    <row r="14763" hidden="1" x14ac:dyDescent="0.2"/>
    <row r="14764" hidden="1" x14ac:dyDescent="0.2"/>
    <row r="14765" hidden="1" x14ac:dyDescent="0.2"/>
    <row r="14766" hidden="1" x14ac:dyDescent="0.2"/>
    <row r="14767" hidden="1" x14ac:dyDescent="0.2"/>
    <row r="14768" hidden="1" x14ac:dyDescent="0.2"/>
    <row r="14769" hidden="1" x14ac:dyDescent="0.2"/>
    <row r="14770" hidden="1" x14ac:dyDescent="0.2"/>
    <row r="14771" hidden="1" x14ac:dyDescent="0.2"/>
    <row r="14772" hidden="1" x14ac:dyDescent="0.2"/>
    <row r="14773" hidden="1" x14ac:dyDescent="0.2"/>
    <row r="14774" hidden="1" x14ac:dyDescent="0.2"/>
    <row r="14775" hidden="1" x14ac:dyDescent="0.2"/>
    <row r="14776" hidden="1" x14ac:dyDescent="0.2"/>
    <row r="14777" hidden="1" x14ac:dyDescent="0.2"/>
    <row r="14778" hidden="1" x14ac:dyDescent="0.2"/>
    <row r="14779" hidden="1" x14ac:dyDescent="0.2"/>
    <row r="14780" hidden="1" x14ac:dyDescent="0.2"/>
    <row r="14781" hidden="1" x14ac:dyDescent="0.2"/>
    <row r="14782" hidden="1" x14ac:dyDescent="0.2"/>
    <row r="14783" hidden="1" x14ac:dyDescent="0.2"/>
    <row r="14784" hidden="1" x14ac:dyDescent="0.2"/>
    <row r="14785" hidden="1" x14ac:dyDescent="0.2"/>
    <row r="14786" hidden="1" x14ac:dyDescent="0.2"/>
    <row r="14787" hidden="1" x14ac:dyDescent="0.2"/>
    <row r="14788" hidden="1" x14ac:dyDescent="0.2"/>
    <row r="14789" hidden="1" x14ac:dyDescent="0.2"/>
    <row r="14790" hidden="1" x14ac:dyDescent="0.2"/>
    <row r="14791" hidden="1" x14ac:dyDescent="0.2"/>
    <row r="14792" hidden="1" x14ac:dyDescent="0.2"/>
    <row r="14793" hidden="1" x14ac:dyDescent="0.2"/>
    <row r="14794" hidden="1" x14ac:dyDescent="0.2"/>
    <row r="14795" hidden="1" x14ac:dyDescent="0.2"/>
    <row r="14796" hidden="1" x14ac:dyDescent="0.2"/>
    <row r="14797" hidden="1" x14ac:dyDescent="0.2"/>
    <row r="14798" hidden="1" x14ac:dyDescent="0.2"/>
    <row r="14799" hidden="1" x14ac:dyDescent="0.2"/>
    <row r="14800" hidden="1" x14ac:dyDescent="0.2"/>
    <row r="14801" hidden="1" x14ac:dyDescent="0.2"/>
    <row r="14802" hidden="1" x14ac:dyDescent="0.2"/>
    <row r="14803" hidden="1" x14ac:dyDescent="0.2"/>
    <row r="14804" hidden="1" x14ac:dyDescent="0.2"/>
    <row r="14805" hidden="1" x14ac:dyDescent="0.2"/>
    <row r="14806" hidden="1" x14ac:dyDescent="0.2"/>
    <row r="14807" hidden="1" x14ac:dyDescent="0.2"/>
    <row r="14808" hidden="1" x14ac:dyDescent="0.2"/>
    <row r="14809" hidden="1" x14ac:dyDescent="0.2"/>
    <row r="14810" hidden="1" x14ac:dyDescent="0.2"/>
    <row r="14811" hidden="1" x14ac:dyDescent="0.2"/>
    <row r="14812" hidden="1" x14ac:dyDescent="0.2"/>
    <row r="14813" hidden="1" x14ac:dyDescent="0.2"/>
    <row r="14814" hidden="1" x14ac:dyDescent="0.2"/>
    <row r="14815" hidden="1" x14ac:dyDescent="0.2"/>
    <row r="14816" hidden="1" x14ac:dyDescent="0.2"/>
    <row r="14817" hidden="1" x14ac:dyDescent="0.2"/>
    <row r="14818" hidden="1" x14ac:dyDescent="0.2"/>
    <row r="14819" hidden="1" x14ac:dyDescent="0.2"/>
    <row r="14820" hidden="1" x14ac:dyDescent="0.2"/>
    <row r="14821" hidden="1" x14ac:dyDescent="0.2"/>
    <row r="14822" hidden="1" x14ac:dyDescent="0.2"/>
    <row r="14823" hidden="1" x14ac:dyDescent="0.2"/>
    <row r="14824" hidden="1" x14ac:dyDescent="0.2"/>
    <row r="14825" hidden="1" x14ac:dyDescent="0.2"/>
    <row r="14826" hidden="1" x14ac:dyDescent="0.2"/>
    <row r="14827" hidden="1" x14ac:dyDescent="0.2"/>
    <row r="14828" hidden="1" x14ac:dyDescent="0.2"/>
    <row r="14829" hidden="1" x14ac:dyDescent="0.2"/>
    <row r="14830" hidden="1" x14ac:dyDescent="0.2"/>
    <row r="14831" hidden="1" x14ac:dyDescent="0.2"/>
    <row r="14832" hidden="1" x14ac:dyDescent="0.2"/>
    <row r="14833" hidden="1" x14ac:dyDescent="0.2"/>
    <row r="14834" hidden="1" x14ac:dyDescent="0.2"/>
    <row r="14835" hidden="1" x14ac:dyDescent="0.2"/>
    <row r="14836" hidden="1" x14ac:dyDescent="0.2"/>
    <row r="14837" hidden="1" x14ac:dyDescent="0.2"/>
    <row r="14838" hidden="1" x14ac:dyDescent="0.2"/>
    <row r="14839" hidden="1" x14ac:dyDescent="0.2"/>
    <row r="14840" hidden="1" x14ac:dyDescent="0.2"/>
    <row r="14841" hidden="1" x14ac:dyDescent="0.2"/>
    <row r="14842" hidden="1" x14ac:dyDescent="0.2"/>
    <row r="14843" hidden="1" x14ac:dyDescent="0.2"/>
    <row r="14844" hidden="1" x14ac:dyDescent="0.2"/>
    <row r="14845" hidden="1" x14ac:dyDescent="0.2"/>
    <row r="14846" hidden="1" x14ac:dyDescent="0.2"/>
    <row r="14847" hidden="1" x14ac:dyDescent="0.2"/>
    <row r="14848" hidden="1" x14ac:dyDescent="0.2"/>
    <row r="14849" hidden="1" x14ac:dyDescent="0.2"/>
    <row r="14850" hidden="1" x14ac:dyDescent="0.2"/>
    <row r="14851" hidden="1" x14ac:dyDescent="0.2"/>
    <row r="14852" hidden="1" x14ac:dyDescent="0.2"/>
    <row r="14853" hidden="1" x14ac:dyDescent="0.2"/>
    <row r="14854" hidden="1" x14ac:dyDescent="0.2"/>
    <row r="14855" hidden="1" x14ac:dyDescent="0.2"/>
    <row r="14856" hidden="1" x14ac:dyDescent="0.2"/>
    <row r="14857" hidden="1" x14ac:dyDescent="0.2"/>
    <row r="14858" hidden="1" x14ac:dyDescent="0.2"/>
    <row r="14859" hidden="1" x14ac:dyDescent="0.2"/>
    <row r="14860" hidden="1" x14ac:dyDescent="0.2"/>
    <row r="14861" hidden="1" x14ac:dyDescent="0.2"/>
    <row r="14862" hidden="1" x14ac:dyDescent="0.2"/>
    <row r="14863" hidden="1" x14ac:dyDescent="0.2"/>
    <row r="14864" hidden="1" x14ac:dyDescent="0.2"/>
    <row r="14865" hidden="1" x14ac:dyDescent="0.2"/>
    <row r="14866" hidden="1" x14ac:dyDescent="0.2"/>
    <row r="14867" hidden="1" x14ac:dyDescent="0.2"/>
    <row r="14868" hidden="1" x14ac:dyDescent="0.2"/>
    <row r="14869" hidden="1" x14ac:dyDescent="0.2"/>
    <row r="14870" hidden="1" x14ac:dyDescent="0.2"/>
    <row r="14871" hidden="1" x14ac:dyDescent="0.2"/>
    <row r="14872" hidden="1" x14ac:dyDescent="0.2"/>
    <row r="14873" hidden="1" x14ac:dyDescent="0.2"/>
    <row r="14874" hidden="1" x14ac:dyDescent="0.2"/>
    <row r="14875" hidden="1" x14ac:dyDescent="0.2"/>
    <row r="14876" hidden="1" x14ac:dyDescent="0.2"/>
    <row r="14877" hidden="1" x14ac:dyDescent="0.2"/>
    <row r="14878" hidden="1" x14ac:dyDescent="0.2"/>
    <row r="14879" hidden="1" x14ac:dyDescent="0.2"/>
    <row r="14880" hidden="1" x14ac:dyDescent="0.2"/>
    <row r="14881" hidden="1" x14ac:dyDescent="0.2"/>
    <row r="14882" hidden="1" x14ac:dyDescent="0.2"/>
    <row r="14883" hidden="1" x14ac:dyDescent="0.2"/>
    <row r="14884" hidden="1" x14ac:dyDescent="0.2"/>
    <row r="14885" hidden="1" x14ac:dyDescent="0.2"/>
    <row r="14886" hidden="1" x14ac:dyDescent="0.2"/>
    <row r="14887" hidden="1" x14ac:dyDescent="0.2"/>
    <row r="14888" hidden="1" x14ac:dyDescent="0.2"/>
    <row r="14889" hidden="1" x14ac:dyDescent="0.2"/>
    <row r="14890" hidden="1" x14ac:dyDescent="0.2"/>
    <row r="14891" hidden="1" x14ac:dyDescent="0.2"/>
    <row r="14892" hidden="1" x14ac:dyDescent="0.2"/>
    <row r="14893" hidden="1" x14ac:dyDescent="0.2"/>
    <row r="14894" hidden="1" x14ac:dyDescent="0.2"/>
    <row r="14895" hidden="1" x14ac:dyDescent="0.2"/>
    <row r="14896" hidden="1" x14ac:dyDescent="0.2"/>
    <row r="14897" hidden="1" x14ac:dyDescent="0.2"/>
    <row r="14898" hidden="1" x14ac:dyDescent="0.2"/>
    <row r="14899" hidden="1" x14ac:dyDescent="0.2"/>
    <row r="14900" hidden="1" x14ac:dyDescent="0.2"/>
    <row r="14901" hidden="1" x14ac:dyDescent="0.2"/>
    <row r="14902" hidden="1" x14ac:dyDescent="0.2"/>
    <row r="14903" hidden="1" x14ac:dyDescent="0.2"/>
    <row r="14904" hidden="1" x14ac:dyDescent="0.2"/>
    <row r="14905" hidden="1" x14ac:dyDescent="0.2"/>
    <row r="14906" hidden="1" x14ac:dyDescent="0.2"/>
    <row r="14907" hidden="1" x14ac:dyDescent="0.2"/>
    <row r="14908" hidden="1" x14ac:dyDescent="0.2"/>
    <row r="14909" hidden="1" x14ac:dyDescent="0.2"/>
    <row r="14910" hidden="1" x14ac:dyDescent="0.2"/>
    <row r="14911" hidden="1" x14ac:dyDescent="0.2"/>
    <row r="14912" hidden="1" x14ac:dyDescent="0.2"/>
    <row r="14913" hidden="1" x14ac:dyDescent="0.2"/>
    <row r="14914" hidden="1" x14ac:dyDescent="0.2"/>
    <row r="14915" hidden="1" x14ac:dyDescent="0.2"/>
    <row r="14916" hidden="1" x14ac:dyDescent="0.2"/>
    <row r="14917" hidden="1" x14ac:dyDescent="0.2"/>
    <row r="14918" hidden="1" x14ac:dyDescent="0.2"/>
    <row r="14919" hidden="1" x14ac:dyDescent="0.2"/>
    <row r="14920" hidden="1" x14ac:dyDescent="0.2"/>
    <row r="14921" hidden="1" x14ac:dyDescent="0.2"/>
    <row r="14922" hidden="1" x14ac:dyDescent="0.2"/>
    <row r="14923" hidden="1" x14ac:dyDescent="0.2"/>
    <row r="14924" hidden="1" x14ac:dyDescent="0.2"/>
    <row r="14925" hidden="1" x14ac:dyDescent="0.2"/>
    <row r="14926" hidden="1" x14ac:dyDescent="0.2"/>
    <row r="14927" hidden="1" x14ac:dyDescent="0.2"/>
    <row r="14928" hidden="1" x14ac:dyDescent="0.2"/>
    <row r="14929" hidden="1" x14ac:dyDescent="0.2"/>
    <row r="14930" hidden="1" x14ac:dyDescent="0.2"/>
    <row r="14931" hidden="1" x14ac:dyDescent="0.2"/>
    <row r="14932" hidden="1" x14ac:dyDescent="0.2"/>
    <row r="14933" hidden="1" x14ac:dyDescent="0.2"/>
    <row r="14934" hidden="1" x14ac:dyDescent="0.2"/>
    <row r="14935" hidden="1" x14ac:dyDescent="0.2"/>
    <row r="14936" hidden="1" x14ac:dyDescent="0.2"/>
    <row r="14937" hidden="1" x14ac:dyDescent="0.2"/>
    <row r="14938" hidden="1" x14ac:dyDescent="0.2"/>
    <row r="14939" hidden="1" x14ac:dyDescent="0.2"/>
    <row r="14940" hidden="1" x14ac:dyDescent="0.2"/>
    <row r="14941" hidden="1" x14ac:dyDescent="0.2"/>
    <row r="14942" hidden="1" x14ac:dyDescent="0.2"/>
    <row r="14943" hidden="1" x14ac:dyDescent="0.2"/>
    <row r="14944" hidden="1" x14ac:dyDescent="0.2"/>
    <row r="14945" hidden="1" x14ac:dyDescent="0.2"/>
    <row r="14946" hidden="1" x14ac:dyDescent="0.2"/>
    <row r="14947" hidden="1" x14ac:dyDescent="0.2"/>
    <row r="14948" hidden="1" x14ac:dyDescent="0.2"/>
    <row r="14949" hidden="1" x14ac:dyDescent="0.2"/>
    <row r="14950" hidden="1" x14ac:dyDescent="0.2"/>
    <row r="14951" hidden="1" x14ac:dyDescent="0.2"/>
    <row r="14952" hidden="1" x14ac:dyDescent="0.2"/>
    <row r="14953" hidden="1" x14ac:dyDescent="0.2"/>
    <row r="14954" hidden="1" x14ac:dyDescent="0.2"/>
    <row r="14955" hidden="1" x14ac:dyDescent="0.2"/>
    <row r="14956" hidden="1" x14ac:dyDescent="0.2"/>
    <row r="14957" hidden="1" x14ac:dyDescent="0.2"/>
    <row r="14958" hidden="1" x14ac:dyDescent="0.2"/>
    <row r="14959" hidden="1" x14ac:dyDescent="0.2"/>
    <row r="14960" hidden="1" x14ac:dyDescent="0.2"/>
    <row r="14961" hidden="1" x14ac:dyDescent="0.2"/>
    <row r="14962" hidden="1" x14ac:dyDescent="0.2"/>
    <row r="14963" hidden="1" x14ac:dyDescent="0.2"/>
    <row r="14964" hidden="1" x14ac:dyDescent="0.2"/>
    <row r="14965" hidden="1" x14ac:dyDescent="0.2"/>
    <row r="14966" hidden="1" x14ac:dyDescent="0.2"/>
    <row r="14967" hidden="1" x14ac:dyDescent="0.2"/>
    <row r="14968" hidden="1" x14ac:dyDescent="0.2"/>
    <row r="14969" hidden="1" x14ac:dyDescent="0.2"/>
    <row r="14970" hidden="1" x14ac:dyDescent="0.2"/>
    <row r="14971" hidden="1" x14ac:dyDescent="0.2"/>
    <row r="14972" hidden="1" x14ac:dyDescent="0.2"/>
    <row r="14973" hidden="1" x14ac:dyDescent="0.2"/>
    <row r="14974" hidden="1" x14ac:dyDescent="0.2"/>
    <row r="14975" hidden="1" x14ac:dyDescent="0.2"/>
    <row r="14976" hidden="1" x14ac:dyDescent="0.2"/>
    <row r="14977" hidden="1" x14ac:dyDescent="0.2"/>
    <row r="14978" hidden="1" x14ac:dyDescent="0.2"/>
    <row r="14979" hidden="1" x14ac:dyDescent="0.2"/>
    <row r="14980" hidden="1" x14ac:dyDescent="0.2"/>
    <row r="14981" hidden="1" x14ac:dyDescent="0.2"/>
    <row r="14982" hidden="1" x14ac:dyDescent="0.2"/>
    <row r="14983" hidden="1" x14ac:dyDescent="0.2"/>
    <row r="14984" hidden="1" x14ac:dyDescent="0.2"/>
    <row r="14985" hidden="1" x14ac:dyDescent="0.2"/>
    <row r="14986" hidden="1" x14ac:dyDescent="0.2"/>
    <row r="14987" hidden="1" x14ac:dyDescent="0.2"/>
    <row r="14988" hidden="1" x14ac:dyDescent="0.2"/>
    <row r="14989" hidden="1" x14ac:dyDescent="0.2"/>
    <row r="14990" hidden="1" x14ac:dyDescent="0.2"/>
    <row r="14991" hidden="1" x14ac:dyDescent="0.2"/>
    <row r="14992" hidden="1" x14ac:dyDescent="0.2"/>
    <row r="14993" hidden="1" x14ac:dyDescent="0.2"/>
    <row r="14994" hidden="1" x14ac:dyDescent="0.2"/>
    <row r="14995" hidden="1" x14ac:dyDescent="0.2"/>
    <row r="14996" hidden="1" x14ac:dyDescent="0.2"/>
    <row r="14997" hidden="1" x14ac:dyDescent="0.2"/>
    <row r="14998" hidden="1" x14ac:dyDescent="0.2"/>
    <row r="14999" hidden="1" x14ac:dyDescent="0.2"/>
    <row r="15000" hidden="1" x14ac:dyDescent="0.2"/>
    <row r="15001" hidden="1" x14ac:dyDescent="0.2"/>
    <row r="15002" hidden="1" x14ac:dyDescent="0.2"/>
    <row r="15003" hidden="1" x14ac:dyDescent="0.2"/>
    <row r="15004" hidden="1" x14ac:dyDescent="0.2"/>
    <row r="15005" hidden="1" x14ac:dyDescent="0.2"/>
    <row r="15006" hidden="1" x14ac:dyDescent="0.2"/>
    <row r="15007" hidden="1" x14ac:dyDescent="0.2"/>
    <row r="15008" hidden="1" x14ac:dyDescent="0.2"/>
    <row r="15009" hidden="1" x14ac:dyDescent="0.2"/>
    <row r="15010" hidden="1" x14ac:dyDescent="0.2"/>
    <row r="15011" hidden="1" x14ac:dyDescent="0.2"/>
    <row r="15012" hidden="1" x14ac:dyDescent="0.2"/>
    <row r="15013" hidden="1" x14ac:dyDescent="0.2"/>
    <row r="15014" hidden="1" x14ac:dyDescent="0.2"/>
    <row r="15015" hidden="1" x14ac:dyDescent="0.2"/>
    <row r="15016" hidden="1" x14ac:dyDescent="0.2"/>
    <row r="15017" hidden="1" x14ac:dyDescent="0.2"/>
    <row r="15018" hidden="1" x14ac:dyDescent="0.2"/>
    <row r="15019" hidden="1" x14ac:dyDescent="0.2"/>
    <row r="15020" hidden="1" x14ac:dyDescent="0.2"/>
    <row r="15021" hidden="1" x14ac:dyDescent="0.2"/>
    <row r="15022" hidden="1" x14ac:dyDescent="0.2"/>
    <row r="15023" hidden="1" x14ac:dyDescent="0.2"/>
    <row r="15024" hidden="1" x14ac:dyDescent="0.2"/>
    <row r="15025" hidden="1" x14ac:dyDescent="0.2"/>
    <row r="15026" hidden="1" x14ac:dyDescent="0.2"/>
    <row r="15027" hidden="1" x14ac:dyDescent="0.2"/>
    <row r="15028" hidden="1" x14ac:dyDescent="0.2"/>
    <row r="15029" hidden="1" x14ac:dyDescent="0.2"/>
    <row r="15030" hidden="1" x14ac:dyDescent="0.2"/>
    <row r="15031" hidden="1" x14ac:dyDescent="0.2"/>
    <row r="15032" hidden="1" x14ac:dyDescent="0.2"/>
    <row r="15033" hidden="1" x14ac:dyDescent="0.2"/>
    <row r="15034" hidden="1" x14ac:dyDescent="0.2"/>
    <row r="15035" hidden="1" x14ac:dyDescent="0.2"/>
    <row r="15036" hidden="1" x14ac:dyDescent="0.2"/>
    <row r="15037" hidden="1" x14ac:dyDescent="0.2"/>
    <row r="15038" hidden="1" x14ac:dyDescent="0.2"/>
    <row r="15039" hidden="1" x14ac:dyDescent="0.2"/>
    <row r="15040" hidden="1" x14ac:dyDescent="0.2"/>
    <row r="15041" hidden="1" x14ac:dyDescent="0.2"/>
    <row r="15042" hidden="1" x14ac:dyDescent="0.2"/>
    <row r="15043" hidden="1" x14ac:dyDescent="0.2"/>
    <row r="15044" hidden="1" x14ac:dyDescent="0.2"/>
    <row r="15045" hidden="1" x14ac:dyDescent="0.2"/>
    <row r="15046" hidden="1" x14ac:dyDescent="0.2"/>
    <row r="15047" hidden="1" x14ac:dyDescent="0.2"/>
    <row r="15048" hidden="1" x14ac:dyDescent="0.2"/>
    <row r="15049" hidden="1" x14ac:dyDescent="0.2"/>
    <row r="15050" hidden="1" x14ac:dyDescent="0.2"/>
    <row r="15051" hidden="1" x14ac:dyDescent="0.2"/>
    <row r="15052" hidden="1" x14ac:dyDescent="0.2"/>
    <row r="15053" hidden="1" x14ac:dyDescent="0.2"/>
    <row r="15054" hidden="1" x14ac:dyDescent="0.2"/>
    <row r="15055" hidden="1" x14ac:dyDescent="0.2"/>
    <row r="15056" hidden="1" x14ac:dyDescent="0.2"/>
    <row r="15057" hidden="1" x14ac:dyDescent="0.2"/>
    <row r="15058" hidden="1" x14ac:dyDescent="0.2"/>
    <row r="15059" hidden="1" x14ac:dyDescent="0.2"/>
    <row r="15060" hidden="1" x14ac:dyDescent="0.2"/>
    <row r="15061" hidden="1" x14ac:dyDescent="0.2"/>
    <row r="15062" hidden="1" x14ac:dyDescent="0.2"/>
    <row r="15063" hidden="1" x14ac:dyDescent="0.2"/>
    <row r="15064" hidden="1" x14ac:dyDescent="0.2"/>
    <row r="15065" hidden="1" x14ac:dyDescent="0.2"/>
    <row r="15066" hidden="1" x14ac:dyDescent="0.2"/>
    <row r="15067" hidden="1" x14ac:dyDescent="0.2"/>
    <row r="15068" hidden="1" x14ac:dyDescent="0.2"/>
    <row r="15069" hidden="1" x14ac:dyDescent="0.2"/>
    <row r="15070" hidden="1" x14ac:dyDescent="0.2"/>
    <row r="15071" hidden="1" x14ac:dyDescent="0.2"/>
    <row r="15072" hidden="1" x14ac:dyDescent="0.2"/>
    <row r="15073" hidden="1" x14ac:dyDescent="0.2"/>
    <row r="15074" hidden="1" x14ac:dyDescent="0.2"/>
    <row r="15075" hidden="1" x14ac:dyDescent="0.2"/>
    <row r="15076" hidden="1" x14ac:dyDescent="0.2"/>
    <row r="15077" hidden="1" x14ac:dyDescent="0.2"/>
    <row r="15078" hidden="1" x14ac:dyDescent="0.2"/>
    <row r="15079" hidden="1" x14ac:dyDescent="0.2"/>
    <row r="15080" hidden="1" x14ac:dyDescent="0.2"/>
    <row r="15081" hidden="1" x14ac:dyDescent="0.2"/>
    <row r="15082" hidden="1" x14ac:dyDescent="0.2"/>
    <row r="15083" hidden="1" x14ac:dyDescent="0.2"/>
    <row r="15084" hidden="1" x14ac:dyDescent="0.2"/>
    <row r="15085" hidden="1" x14ac:dyDescent="0.2"/>
    <row r="15086" hidden="1" x14ac:dyDescent="0.2"/>
    <row r="15087" hidden="1" x14ac:dyDescent="0.2"/>
    <row r="15088" hidden="1" x14ac:dyDescent="0.2"/>
    <row r="15089" hidden="1" x14ac:dyDescent="0.2"/>
    <row r="15090" hidden="1" x14ac:dyDescent="0.2"/>
    <row r="15091" hidden="1" x14ac:dyDescent="0.2"/>
    <row r="15092" hidden="1" x14ac:dyDescent="0.2"/>
    <row r="15093" hidden="1" x14ac:dyDescent="0.2"/>
    <row r="15094" hidden="1" x14ac:dyDescent="0.2"/>
    <row r="15095" hidden="1" x14ac:dyDescent="0.2"/>
    <row r="15096" hidden="1" x14ac:dyDescent="0.2"/>
    <row r="15097" hidden="1" x14ac:dyDescent="0.2"/>
    <row r="15098" hidden="1" x14ac:dyDescent="0.2"/>
    <row r="15099" hidden="1" x14ac:dyDescent="0.2"/>
    <row r="15100" hidden="1" x14ac:dyDescent="0.2"/>
    <row r="15101" hidden="1" x14ac:dyDescent="0.2"/>
    <row r="15102" hidden="1" x14ac:dyDescent="0.2"/>
    <row r="15103" hidden="1" x14ac:dyDescent="0.2"/>
    <row r="15104" hidden="1" x14ac:dyDescent="0.2"/>
    <row r="15105" hidden="1" x14ac:dyDescent="0.2"/>
    <row r="15106" hidden="1" x14ac:dyDescent="0.2"/>
    <row r="15107" hidden="1" x14ac:dyDescent="0.2"/>
    <row r="15108" hidden="1" x14ac:dyDescent="0.2"/>
    <row r="15109" hidden="1" x14ac:dyDescent="0.2"/>
    <row r="15110" hidden="1" x14ac:dyDescent="0.2"/>
    <row r="15111" hidden="1" x14ac:dyDescent="0.2"/>
    <row r="15112" hidden="1" x14ac:dyDescent="0.2"/>
    <row r="15113" hidden="1" x14ac:dyDescent="0.2"/>
    <row r="15114" hidden="1" x14ac:dyDescent="0.2"/>
    <row r="15115" hidden="1" x14ac:dyDescent="0.2"/>
    <row r="15116" hidden="1" x14ac:dyDescent="0.2"/>
    <row r="15117" hidden="1" x14ac:dyDescent="0.2"/>
    <row r="15118" hidden="1" x14ac:dyDescent="0.2"/>
    <row r="15119" hidden="1" x14ac:dyDescent="0.2"/>
    <row r="15120" hidden="1" x14ac:dyDescent="0.2"/>
    <row r="15121" hidden="1" x14ac:dyDescent="0.2"/>
    <row r="15122" hidden="1" x14ac:dyDescent="0.2"/>
    <row r="15123" hidden="1" x14ac:dyDescent="0.2"/>
    <row r="15124" hidden="1" x14ac:dyDescent="0.2"/>
    <row r="15125" hidden="1" x14ac:dyDescent="0.2"/>
    <row r="15126" hidden="1" x14ac:dyDescent="0.2"/>
    <row r="15127" hidden="1" x14ac:dyDescent="0.2"/>
    <row r="15128" hidden="1" x14ac:dyDescent="0.2"/>
    <row r="15129" hidden="1" x14ac:dyDescent="0.2"/>
    <row r="15130" hidden="1" x14ac:dyDescent="0.2"/>
    <row r="15131" hidden="1" x14ac:dyDescent="0.2"/>
    <row r="15132" hidden="1" x14ac:dyDescent="0.2"/>
    <row r="15133" hidden="1" x14ac:dyDescent="0.2"/>
    <row r="15134" hidden="1" x14ac:dyDescent="0.2"/>
    <row r="15135" hidden="1" x14ac:dyDescent="0.2"/>
    <row r="15136" hidden="1" x14ac:dyDescent="0.2"/>
    <row r="15137" hidden="1" x14ac:dyDescent="0.2"/>
    <row r="15138" hidden="1" x14ac:dyDescent="0.2"/>
    <row r="15139" hidden="1" x14ac:dyDescent="0.2"/>
    <row r="15140" hidden="1" x14ac:dyDescent="0.2"/>
    <row r="15141" hidden="1" x14ac:dyDescent="0.2"/>
    <row r="15142" hidden="1" x14ac:dyDescent="0.2"/>
    <row r="15143" hidden="1" x14ac:dyDescent="0.2"/>
    <row r="15144" hidden="1" x14ac:dyDescent="0.2"/>
    <row r="15145" hidden="1" x14ac:dyDescent="0.2"/>
    <row r="15146" hidden="1" x14ac:dyDescent="0.2"/>
    <row r="15147" hidden="1" x14ac:dyDescent="0.2"/>
    <row r="15148" hidden="1" x14ac:dyDescent="0.2"/>
    <row r="15149" hidden="1" x14ac:dyDescent="0.2"/>
    <row r="15150" hidden="1" x14ac:dyDescent="0.2"/>
    <row r="15151" hidden="1" x14ac:dyDescent="0.2"/>
    <row r="15152" hidden="1" x14ac:dyDescent="0.2"/>
    <row r="15153" hidden="1" x14ac:dyDescent="0.2"/>
    <row r="15154" hidden="1" x14ac:dyDescent="0.2"/>
    <row r="15155" hidden="1" x14ac:dyDescent="0.2"/>
    <row r="15156" hidden="1" x14ac:dyDescent="0.2"/>
    <row r="15157" hidden="1" x14ac:dyDescent="0.2"/>
    <row r="15158" hidden="1" x14ac:dyDescent="0.2"/>
    <row r="15159" hidden="1" x14ac:dyDescent="0.2"/>
    <row r="15160" hidden="1" x14ac:dyDescent="0.2"/>
    <row r="15161" hidden="1" x14ac:dyDescent="0.2"/>
    <row r="15162" hidden="1" x14ac:dyDescent="0.2"/>
    <row r="15163" hidden="1" x14ac:dyDescent="0.2"/>
    <row r="15164" hidden="1" x14ac:dyDescent="0.2"/>
    <row r="15165" hidden="1" x14ac:dyDescent="0.2"/>
    <row r="15166" hidden="1" x14ac:dyDescent="0.2"/>
    <row r="15167" hidden="1" x14ac:dyDescent="0.2"/>
    <row r="15168" hidden="1" x14ac:dyDescent="0.2"/>
    <row r="15169" hidden="1" x14ac:dyDescent="0.2"/>
    <row r="15170" hidden="1" x14ac:dyDescent="0.2"/>
    <row r="15171" hidden="1" x14ac:dyDescent="0.2"/>
    <row r="15172" hidden="1" x14ac:dyDescent="0.2"/>
    <row r="15173" hidden="1" x14ac:dyDescent="0.2"/>
    <row r="15174" hidden="1" x14ac:dyDescent="0.2"/>
    <row r="15175" hidden="1" x14ac:dyDescent="0.2"/>
    <row r="15176" hidden="1" x14ac:dyDescent="0.2"/>
    <row r="15177" hidden="1" x14ac:dyDescent="0.2"/>
    <row r="15178" hidden="1" x14ac:dyDescent="0.2"/>
    <row r="15179" hidden="1" x14ac:dyDescent="0.2"/>
    <row r="15180" hidden="1" x14ac:dyDescent="0.2"/>
    <row r="15181" hidden="1" x14ac:dyDescent="0.2"/>
    <row r="15182" hidden="1" x14ac:dyDescent="0.2"/>
    <row r="15183" hidden="1" x14ac:dyDescent="0.2"/>
    <row r="15184" hidden="1" x14ac:dyDescent="0.2"/>
    <row r="15185" hidden="1" x14ac:dyDescent="0.2"/>
    <row r="15186" hidden="1" x14ac:dyDescent="0.2"/>
    <row r="15187" hidden="1" x14ac:dyDescent="0.2"/>
    <row r="15188" hidden="1" x14ac:dyDescent="0.2"/>
    <row r="15189" hidden="1" x14ac:dyDescent="0.2"/>
    <row r="15190" hidden="1" x14ac:dyDescent="0.2"/>
    <row r="15191" hidden="1" x14ac:dyDescent="0.2"/>
    <row r="15192" hidden="1" x14ac:dyDescent="0.2"/>
    <row r="15193" hidden="1" x14ac:dyDescent="0.2"/>
    <row r="15194" hidden="1" x14ac:dyDescent="0.2"/>
    <row r="15195" hidden="1" x14ac:dyDescent="0.2"/>
    <row r="15196" hidden="1" x14ac:dyDescent="0.2"/>
    <row r="15197" hidden="1" x14ac:dyDescent="0.2"/>
    <row r="15198" hidden="1" x14ac:dyDescent="0.2"/>
    <row r="15199" hidden="1" x14ac:dyDescent="0.2"/>
    <row r="15200" hidden="1" x14ac:dyDescent="0.2"/>
    <row r="15201" hidden="1" x14ac:dyDescent="0.2"/>
    <row r="15202" hidden="1" x14ac:dyDescent="0.2"/>
    <row r="15203" hidden="1" x14ac:dyDescent="0.2"/>
    <row r="15204" hidden="1" x14ac:dyDescent="0.2"/>
    <row r="15205" hidden="1" x14ac:dyDescent="0.2"/>
    <row r="15206" hidden="1" x14ac:dyDescent="0.2"/>
    <row r="15207" hidden="1" x14ac:dyDescent="0.2"/>
    <row r="15208" hidden="1" x14ac:dyDescent="0.2"/>
    <row r="15209" hidden="1" x14ac:dyDescent="0.2"/>
    <row r="15210" hidden="1" x14ac:dyDescent="0.2"/>
    <row r="15211" hidden="1" x14ac:dyDescent="0.2"/>
    <row r="15212" hidden="1" x14ac:dyDescent="0.2"/>
    <row r="15213" hidden="1" x14ac:dyDescent="0.2"/>
    <row r="15214" hidden="1" x14ac:dyDescent="0.2"/>
    <row r="15215" hidden="1" x14ac:dyDescent="0.2"/>
    <row r="15216" hidden="1" x14ac:dyDescent="0.2"/>
    <row r="15217" hidden="1" x14ac:dyDescent="0.2"/>
    <row r="15218" hidden="1" x14ac:dyDescent="0.2"/>
    <row r="15219" hidden="1" x14ac:dyDescent="0.2"/>
    <row r="15220" hidden="1" x14ac:dyDescent="0.2"/>
    <row r="15221" hidden="1" x14ac:dyDescent="0.2"/>
    <row r="15222" hidden="1" x14ac:dyDescent="0.2"/>
    <row r="15223" hidden="1" x14ac:dyDescent="0.2"/>
    <row r="15224" hidden="1" x14ac:dyDescent="0.2"/>
    <row r="15225" hidden="1" x14ac:dyDescent="0.2"/>
    <row r="15226" hidden="1" x14ac:dyDescent="0.2"/>
    <row r="15227" hidden="1" x14ac:dyDescent="0.2"/>
    <row r="15228" hidden="1" x14ac:dyDescent="0.2"/>
    <row r="15229" hidden="1" x14ac:dyDescent="0.2"/>
    <row r="15230" hidden="1" x14ac:dyDescent="0.2"/>
    <row r="15231" hidden="1" x14ac:dyDescent="0.2"/>
    <row r="15232" hidden="1" x14ac:dyDescent="0.2"/>
    <row r="15233" hidden="1" x14ac:dyDescent="0.2"/>
    <row r="15234" hidden="1" x14ac:dyDescent="0.2"/>
    <row r="15235" hidden="1" x14ac:dyDescent="0.2"/>
    <row r="15236" hidden="1" x14ac:dyDescent="0.2"/>
    <row r="15237" hidden="1" x14ac:dyDescent="0.2"/>
    <row r="15238" hidden="1" x14ac:dyDescent="0.2"/>
    <row r="15239" hidden="1" x14ac:dyDescent="0.2"/>
    <row r="15240" hidden="1" x14ac:dyDescent="0.2"/>
    <row r="15241" hidden="1" x14ac:dyDescent="0.2"/>
    <row r="15242" hidden="1" x14ac:dyDescent="0.2"/>
    <row r="15243" hidden="1" x14ac:dyDescent="0.2"/>
    <row r="15244" hidden="1" x14ac:dyDescent="0.2"/>
    <row r="15245" hidden="1" x14ac:dyDescent="0.2"/>
    <row r="15246" hidden="1" x14ac:dyDescent="0.2"/>
    <row r="15247" hidden="1" x14ac:dyDescent="0.2"/>
    <row r="15248" hidden="1" x14ac:dyDescent="0.2"/>
    <row r="15249" hidden="1" x14ac:dyDescent="0.2"/>
    <row r="15250" hidden="1" x14ac:dyDescent="0.2"/>
    <row r="15251" hidden="1" x14ac:dyDescent="0.2"/>
    <row r="15252" hidden="1" x14ac:dyDescent="0.2"/>
    <row r="15253" hidden="1" x14ac:dyDescent="0.2"/>
    <row r="15254" hidden="1" x14ac:dyDescent="0.2"/>
    <row r="15255" hidden="1" x14ac:dyDescent="0.2"/>
    <row r="15256" hidden="1" x14ac:dyDescent="0.2"/>
    <row r="15257" hidden="1" x14ac:dyDescent="0.2"/>
    <row r="15258" hidden="1" x14ac:dyDescent="0.2"/>
    <row r="15259" hidden="1" x14ac:dyDescent="0.2"/>
    <row r="15260" hidden="1" x14ac:dyDescent="0.2"/>
    <row r="15261" hidden="1" x14ac:dyDescent="0.2"/>
    <row r="15262" hidden="1" x14ac:dyDescent="0.2"/>
    <row r="15263" hidden="1" x14ac:dyDescent="0.2"/>
    <row r="15264" hidden="1" x14ac:dyDescent="0.2"/>
    <row r="15265" hidden="1" x14ac:dyDescent="0.2"/>
    <row r="15266" hidden="1" x14ac:dyDescent="0.2"/>
    <row r="15267" hidden="1" x14ac:dyDescent="0.2"/>
    <row r="15268" hidden="1" x14ac:dyDescent="0.2"/>
    <row r="15269" hidden="1" x14ac:dyDescent="0.2"/>
    <row r="15270" hidden="1" x14ac:dyDescent="0.2"/>
    <row r="15271" hidden="1" x14ac:dyDescent="0.2"/>
    <row r="15272" hidden="1" x14ac:dyDescent="0.2"/>
    <row r="15273" hidden="1" x14ac:dyDescent="0.2"/>
    <row r="15274" hidden="1" x14ac:dyDescent="0.2"/>
    <row r="15275" hidden="1" x14ac:dyDescent="0.2"/>
    <row r="15276" hidden="1" x14ac:dyDescent="0.2"/>
    <row r="15277" hidden="1" x14ac:dyDescent="0.2"/>
    <row r="15278" hidden="1" x14ac:dyDescent="0.2"/>
    <row r="15279" hidden="1" x14ac:dyDescent="0.2"/>
    <row r="15280" hidden="1" x14ac:dyDescent="0.2"/>
    <row r="15281" hidden="1" x14ac:dyDescent="0.2"/>
    <row r="15282" hidden="1" x14ac:dyDescent="0.2"/>
    <row r="15283" hidden="1" x14ac:dyDescent="0.2"/>
    <row r="15284" hidden="1" x14ac:dyDescent="0.2"/>
    <row r="15285" hidden="1" x14ac:dyDescent="0.2"/>
    <row r="15286" hidden="1" x14ac:dyDescent="0.2"/>
    <row r="15287" hidden="1" x14ac:dyDescent="0.2"/>
    <row r="15288" hidden="1" x14ac:dyDescent="0.2"/>
    <row r="15289" hidden="1" x14ac:dyDescent="0.2"/>
    <row r="15290" hidden="1" x14ac:dyDescent="0.2"/>
    <row r="15291" hidden="1" x14ac:dyDescent="0.2"/>
    <row r="15292" hidden="1" x14ac:dyDescent="0.2"/>
    <row r="15293" hidden="1" x14ac:dyDescent="0.2"/>
    <row r="15294" hidden="1" x14ac:dyDescent="0.2"/>
    <row r="15295" hidden="1" x14ac:dyDescent="0.2"/>
    <row r="15296" hidden="1" x14ac:dyDescent="0.2"/>
    <row r="15297" hidden="1" x14ac:dyDescent="0.2"/>
    <row r="15298" hidden="1" x14ac:dyDescent="0.2"/>
    <row r="15299" hidden="1" x14ac:dyDescent="0.2"/>
    <row r="15300" hidden="1" x14ac:dyDescent="0.2"/>
    <row r="15301" hidden="1" x14ac:dyDescent="0.2"/>
    <row r="15302" hidden="1" x14ac:dyDescent="0.2"/>
    <row r="15303" hidden="1" x14ac:dyDescent="0.2"/>
    <row r="15304" hidden="1" x14ac:dyDescent="0.2"/>
    <row r="15305" hidden="1" x14ac:dyDescent="0.2"/>
    <row r="15306" hidden="1" x14ac:dyDescent="0.2"/>
    <row r="15307" hidden="1" x14ac:dyDescent="0.2"/>
    <row r="15308" hidden="1" x14ac:dyDescent="0.2"/>
    <row r="15309" hidden="1" x14ac:dyDescent="0.2"/>
    <row r="15310" hidden="1" x14ac:dyDescent="0.2"/>
    <row r="15311" hidden="1" x14ac:dyDescent="0.2"/>
    <row r="15312" hidden="1" x14ac:dyDescent="0.2"/>
    <row r="15313" hidden="1" x14ac:dyDescent="0.2"/>
    <row r="15314" hidden="1" x14ac:dyDescent="0.2"/>
    <row r="15315" hidden="1" x14ac:dyDescent="0.2"/>
    <row r="15316" hidden="1" x14ac:dyDescent="0.2"/>
    <row r="15317" hidden="1" x14ac:dyDescent="0.2"/>
    <row r="15318" hidden="1" x14ac:dyDescent="0.2"/>
    <row r="15319" hidden="1" x14ac:dyDescent="0.2"/>
    <row r="15320" hidden="1" x14ac:dyDescent="0.2"/>
    <row r="15321" hidden="1" x14ac:dyDescent="0.2"/>
    <row r="15322" hidden="1" x14ac:dyDescent="0.2"/>
    <row r="15323" hidden="1" x14ac:dyDescent="0.2"/>
    <row r="15324" hidden="1" x14ac:dyDescent="0.2"/>
    <row r="15325" hidden="1" x14ac:dyDescent="0.2"/>
    <row r="15326" hidden="1" x14ac:dyDescent="0.2"/>
    <row r="15327" hidden="1" x14ac:dyDescent="0.2"/>
    <row r="15328" hidden="1" x14ac:dyDescent="0.2"/>
    <row r="15329" hidden="1" x14ac:dyDescent="0.2"/>
    <row r="15330" hidden="1" x14ac:dyDescent="0.2"/>
    <row r="15331" hidden="1" x14ac:dyDescent="0.2"/>
    <row r="15332" hidden="1" x14ac:dyDescent="0.2"/>
    <row r="15333" hidden="1" x14ac:dyDescent="0.2"/>
    <row r="15334" hidden="1" x14ac:dyDescent="0.2"/>
    <row r="15335" hidden="1" x14ac:dyDescent="0.2"/>
    <row r="15336" hidden="1" x14ac:dyDescent="0.2"/>
    <row r="15337" hidden="1" x14ac:dyDescent="0.2"/>
    <row r="15338" hidden="1" x14ac:dyDescent="0.2"/>
    <row r="15339" hidden="1" x14ac:dyDescent="0.2"/>
    <row r="15340" hidden="1" x14ac:dyDescent="0.2"/>
    <row r="15341" hidden="1" x14ac:dyDescent="0.2"/>
    <row r="15342" hidden="1" x14ac:dyDescent="0.2"/>
    <row r="15343" hidden="1" x14ac:dyDescent="0.2"/>
    <row r="15344" hidden="1" x14ac:dyDescent="0.2"/>
    <row r="15345" hidden="1" x14ac:dyDescent="0.2"/>
    <row r="15346" hidden="1" x14ac:dyDescent="0.2"/>
    <row r="15347" hidden="1" x14ac:dyDescent="0.2"/>
    <row r="15348" hidden="1" x14ac:dyDescent="0.2"/>
    <row r="15349" hidden="1" x14ac:dyDescent="0.2"/>
    <row r="15350" hidden="1" x14ac:dyDescent="0.2"/>
    <row r="15351" hidden="1" x14ac:dyDescent="0.2"/>
    <row r="15352" hidden="1" x14ac:dyDescent="0.2"/>
    <row r="15353" hidden="1" x14ac:dyDescent="0.2"/>
    <row r="15354" hidden="1" x14ac:dyDescent="0.2"/>
    <row r="15355" hidden="1" x14ac:dyDescent="0.2"/>
    <row r="15356" hidden="1" x14ac:dyDescent="0.2"/>
    <row r="15357" hidden="1" x14ac:dyDescent="0.2"/>
    <row r="15358" hidden="1" x14ac:dyDescent="0.2"/>
    <row r="15359" hidden="1" x14ac:dyDescent="0.2"/>
    <row r="15360" hidden="1" x14ac:dyDescent="0.2"/>
    <row r="15361" hidden="1" x14ac:dyDescent="0.2"/>
    <row r="15362" hidden="1" x14ac:dyDescent="0.2"/>
    <row r="15363" hidden="1" x14ac:dyDescent="0.2"/>
    <row r="15364" hidden="1" x14ac:dyDescent="0.2"/>
    <row r="15365" hidden="1" x14ac:dyDescent="0.2"/>
    <row r="15366" hidden="1" x14ac:dyDescent="0.2"/>
    <row r="15367" hidden="1" x14ac:dyDescent="0.2"/>
    <row r="15368" hidden="1" x14ac:dyDescent="0.2"/>
    <row r="15369" hidden="1" x14ac:dyDescent="0.2"/>
    <row r="15370" hidden="1" x14ac:dyDescent="0.2"/>
    <row r="15371" hidden="1" x14ac:dyDescent="0.2"/>
    <row r="15372" hidden="1" x14ac:dyDescent="0.2"/>
    <row r="15373" hidden="1" x14ac:dyDescent="0.2"/>
    <row r="15374" hidden="1" x14ac:dyDescent="0.2"/>
    <row r="15375" hidden="1" x14ac:dyDescent="0.2"/>
    <row r="15376" hidden="1" x14ac:dyDescent="0.2"/>
    <row r="15377" hidden="1" x14ac:dyDescent="0.2"/>
    <row r="15378" hidden="1" x14ac:dyDescent="0.2"/>
    <row r="15379" hidden="1" x14ac:dyDescent="0.2"/>
    <row r="15380" hidden="1" x14ac:dyDescent="0.2"/>
    <row r="15381" hidden="1" x14ac:dyDescent="0.2"/>
    <row r="15382" hidden="1" x14ac:dyDescent="0.2"/>
    <row r="15383" hidden="1" x14ac:dyDescent="0.2"/>
    <row r="15384" hidden="1" x14ac:dyDescent="0.2"/>
    <row r="15385" hidden="1" x14ac:dyDescent="0.2"/>
    <row r="15386" hidden="1" x14ac:dyDescent="0.2"/>
    <row r="15387" hidden="1" x14ac:dyDescent="0.2"/>
    <row r="15388" hidden="1" x14ac:dyDescent="0.2"/>
    <row r="15389" hidden="1" x14ac:dyDescent="0.2"/>
    <row r="15390" hidden="1" x14ac:dyDescent="0.2"/>
    <row r="15391" hidden="1" x14ac:dyDescent="0.2"/>
    <row r="15392" hidden="1" x14ac:dyDescent="0.2"/>
    <row r="15393" hidden="1" x14ac:dyDescent="0.2"/>
    <row r="15394" hidden="1" x14ac:dyDescent="0.2"/>
    <row r="15395" hidden="1" x14ac:dyDescent="0.2"/>
    <row r="15396" hidden="1" x14ac:dyDescent="0.2"/>
    <row r="15397" hidden="1" x14ac:dyDescent="0.2"/>
    <row r="15398" hidden="1" x14ac:dyDescent="0.2"/>
    <row r="15399" hidden="1" x14ac:dyDescent="0.2"/>
    <row r="15400" hidden="1" x14ac:dyDescent="0.2"/>
    <row r="15401" hidden="1" x14ac:dyDescent="0.2"/>
    <row r="15402" hidden="1" x14ac:dyDescent="0.2"/>
    <row r="15403" hidden="1" x14ac:dyDescent="0.2"/>
    <row r="15404" hidden="1" x14ac:dyDescent="0.2"/>
    <row r="15405" hidden="1" x14ac:dyDescent="0.2"/>
    <row r="15406" hidden="1" x14ac:dyDescent="0.2"/>
    <row r="15407" hidden="1" x14ac:dyDescent="0.2"/>
    <row r="15408" hidden="1" x14ac:dyDescent="0.2"/>
    <row r="15409" hidden="1" x14ac:dyDescent="0.2"/>
    <row r="15410" hidden="1" x14ac:dyDescent="0.2"/>
    <row r="15411" hidden="1" x14ac:dyDescent="0.2"/>
    <row r="15412" hidden="1" x14ac:dyDescent="0.2"/>
    <row r="15413" hidden="1" x14ac:dyDescent="0.2"/>
    <row r="15414" hidden="1" x14ac:dyDescent="0.2"/>
    <row r="15415" hidden="1" x14ac:dyDescent="0.2"/>
    <row r="15416" hidden="1" x14ac:dyDescent="0.2"/>
    <row r="15417" hidden="1" x14ac:dyDescent="0.2"/>
    <row r="15418" hidden="1" x14ac:dyDescent="0.2"/>
    <row r="15419" hidden="1" x14ac:dyDescent="0.2"/>
    <row r="15420" hidden="1" x14ac:dyDescent="0.2"/>
    <row r="15421" hidden="1" x14ac:dyDescent="0.2"/>
    <row r="15422" hidden="1" x14ac:dyDescent="0.2"/>
    <row r="15423" hidden="1" x14ac:dyDescent="0.2"/>
    <row r="15424" hidden="1" x14ac:dyDescent="0.2"/>
    <row r="15425" hidden="1" x14ac:dyDescent="0.2"/>
    <row r="15426" hidden="1" x14ac:dyDescent="0.2"/>
    <row r="15427" hidden="1" x14ac:dyDescent="0.2"/>
    <row r="15428" hidden="1" x14ac:dyDescent="0.2"/>
    <row r="15429" hidden="1" x14ac:dyDescent="0.2"/>
    <row r="15430" hidden="1" x14ac:dyDescent="0.2"/>
    <row r="15431" hidden="1" x14ac:dyDescent="0.2"/>
    <row r="15432" hidden="1" x14ac:dyDescent="0.2"/>
    <row r="15433" hidden="1" x14ac:dyDescent="0.2"/>
    <row r="15434" hidden="1" x14ac:dyDescent="0.2"/>
    <row r="15435" hidden="1" x14ac:dyDescent="0.2"/>
    <row r="15436" hidden="1" x14ac:dyDescent="0.2"/>
    <row r="15437" hidden="1" x14ac:dyDescent="0.2"/>
    <row r="15438" hidden="1" x14ac:dyDescent="0.2"/>
    <row r="15439" hidden="1" x14ac:dyDescent="0.2"/>
    <row r="15440" hidden="1" x14ac:dyDescent="0.2"/>
    <row r="15441" hidden="1" x14ac:dyDescent="0.2"/>
    <row r="15442" hidden="1" x14ac:dyDescent="0.2"/>
    <row r="15443" hidden="1" x14ac:dyDescent="0.2"/>
    <row r="15444" hidden="1" x14ac:dyDescent="0.2"/>
    <row r="15445" hidden="1" x14ac:dyDescent="0.2"/>
    <row r="15446" hidden="1" x14ac:dyDescent="0.2"/>
    <row r="15447" hidden="1" x14ac:dyDescent="0.2"/>
    <row r="15448" hidden="1" x14ac:dyDescent="0.2"/>
    <row r="15449" hidden="1" x14ac:dyDescent="0.2"/>
    <row r="15450" hidden="1" x14ac:dyDescent="0.2"/>
    <row r="15451" hidden="1" x14ac:dyDescent="0.2"/>
    <row r="15452" hidden="1" x14ac:dyDescent="0.2"/>
    <row r="15453" hidden="1" x14ac:dyDescent="0.2"/>
    <row r="15454" hidden="1" x14ac:dyDescent="0.2"/>
    <row r="15455" hidden="1" x14ac:dyDescent="0.2"/>
    <row r="15456" hidden="1" x14ac:dyDescent="0.2"/>
    <row r="15457" hidden="1" x14ac:dyDescent="0.2"/>
    <row r="15458" hidden="1" x14ac:dyDescent="0.2"/>
    <row r="15459" hidden="1" x14ac:dyDescent="0.2"/>
    <row r="15460" hidden="1" x14ac:dyDescent="0.2"/>
    <row r="15461" hidden="1" x14ac:dyDescent="0.2"/>
    <row r="15462" hidden="1" x14ac:dyDescent="0.2"/>
    <row r="15463" hidden="1" x14ac:dyDescent="0.2"/>
    <row r="15464" hidden="1" x14ac:dyDescent="0.2"/>
    <row r="15465" hidden="1" x14ac:dyDescent="0.2"/>
    <row r="15466" hidden="1" x14ac:dyDescent="0.2"/>
    <row r="15467" hidden="1" x14ac:dyDescent="0.2"/>
    <row r="15468" hidden="1" x14ac:dyDescent="0.2"/>
    <row r="15469" hidden="1" x14ac:dyDescent="0.2"/>
    <row r="15470" hidden="1" x14ac:dyDescent="0.2"/>
    <row r="15471" hidden="1" x14ac:dyDescent="0.2"/>
    <row r="15472" hidden="1" x14ac:dyDescent="0.2"/>
    <row r="15473" hidden="1" x14ac:dyDescent="0.2"/>
    <row r="15474" hidden="1" x14ac:dyDescent="0.2"/>
    <row r="15475" hidden="1" x14ac:dyDescent="0.2"/>
    <row r="15476" hidden="1" x14ac:dyDescent="0.2"/>
    <row r="15477" hidden="1" x14ac:dyDescent="0.2"/>
    <row r="15478" hidden="1" x14ac:dyDescent="0.2"/>
    <row r="15479" hidden="1" x14ac:dyDescent="0.2"/>
    <row r="15480" hidden="1" x14ac:dyDescent="0.2"/>
    <row r="15481" hidden="1" x14ac:dyDescent="0.2"/>
    <row r="15482" hidden="1" x14ac:dyDescent="0.2"/>
    <row r="15483" hidden="1" x14ac:dyDescent="0.2"/>
    <row r="15484" hidden="1" x14ac:dyDescent="0.2"/>
    <row r="15485" hidden="1" x14ac:dyDescent="0.2"/>
    <row r="15486" hidden="1" x14ac:dyDescent="0.2"/>
    <row r="15487" hidden="1" x14ac:dyDescent="0.2"/>
    <row r="15488" hidden="1" x14ac:dyDescent="0.2"/>
    <row r="15489" hidden="1" x14ac:dyDescent="0.2"/>
    <row r="15490" hidden="1" x14ac:dyDescent="0.2"/>
    <row r="15491" hidden="1" x14ac:dyDescent="0.2"/>
    <row r="15492" hidden="1" x14ac:dyDescent="0.2"/>
    <row r="15493" hidden="1" x14ac:dyDescent="0.2"/>
    <row r="15494" hidden="1" x14ac:dyDescent="0.2"/>
    <row r="15495" hidden="1" x14ac:dyDescent="0.2"/>
    <row r="15496" hidden="1" x14ac:dyDescent="0.2"/>
    <row r="15497" hidden="1" x14ac:dyDescent="0.2"/>
    <row r="15498" hidden="1" x14ac:dyDescent="0.2"/>
    <row r="15499" hidden="1" x14ac:dyDescent="0.2"/>
    <row r="15500" hidden="1" x14ac:dyDescent="0.2"/>
    <row r="15501" hidden="1" x14ac:dyDescent="0.2"/>
    <row r="15502" hidden="1" x14ac:dyDescent="0.2"/>
    <row r="15503" hidden="1" x14ac:dyDescent="0.2"/>
    <row r="15504" hidden="1" x14ac:dyDescent="0.2"/>
    <row r="15505" hidden="1" x14ac:dyDescent="0.2"/>
    <row r="15506" hidden="1" x14ac:dyDescent="0.2"/>
    <row r="15507" hidden="1" x14ac:dyDescent="0.2"/>
    <row r="15508" hidden="1" x14ac:dyDescent="0.2"/>
    <row r="15509" hidden="1" x14ac:dyDescent="0.2"/>
    <row r="15510" hidden="1" x14ac:dyDescent="0.2"/>
    <row r="15511" hidden="1" x14ac:dyDescent="0.2"/>
    <row r="15512" hidden="1" x14ac:dyDescent="0.2"/>
    <row r="15513" hidden="1" x14ac:dyDescent="0.2"/>
    <row r="15514" hidden="1" x14ac:dyDescent="0.2"/>
    <row r="15515" hidden="1" x14ac:dyDescent="0.2"/>
    <row r="15516" hidden="1" x14ac:dyDescent="0.2"/>
    <row r="15517" hidden="1" x14ac:dyDescent="0.2"/>
    <row r="15518" hidden="1" x14ac:dyDescent="0.2"/>
    <row r="15519" hidden="1" x14ac:dyDescent="0.2"/>
    <row r="15520" hidden="1" x14ac:dyDescent="0.2"/>
    <row r="15521" hidden="1" x14ac:dyDescent="0.2"/>
    <row r="15522" hidden="1" x14ac:dyDescent="0.2"/>
    <row r="15523" hidden="1" x14ac:dyDescent="0.2"/>
    <row r="15524" hidden="1" x14ac:dyDescent="0.2"/>
    <row r="15525" hidden="1" x14ac:dyDescent="0.2"/>
    <row r="15526" hidden="1" x14ac:dyDescent="0.2"/>
    <row r="15527" hidden="1" x14ac:dyDescent="0.2"/>
    <row r="15528" hidden="1" x14ac:dyDescent="0.2"/>
    <row r="15529" hidden="1" x14ac:dyDescent="0.2"/>
    <row r="15530" hidden="1" x14ac:dyDescent="0.2"/>
    <row r="15531" hidden="1" x14ac:dyDescent="0.2"/>
    <row r="15532" hidden="1" x14ac:dyDescent="0.2"/>
    <row r="15533" hidden="1" x14ac:dyDescent="0.2"/>
    <row r="15534" hidden="1" x14ac:dyDescent="0.2"/>
    <row r="15535" hidden="1" x14ac:dyDescent="0.2"/>
    <row r="15536" hidden="1" x14ac:dyDescent="0.2"/>
    <row r="15537" hidden="1" x14ac:dyDescent="0.2"/>
    <row r="15538" hidden="1" x14ac:dyDescent="0.2"/>
    <row r="15539" hidden="1" x14ac:dyDescent="0.2"/>
    <row r="15540" hidden="1" x14ac:dyDescent="0.2"/>
    <row r="15541" hidden="1" x14ac:dyDescent="0.2"/>
    <row r="15542" hidden="1" x14ac:dyDescent="0.2"/>
    <row r="15543" hidden="1" x14ac:dyDescent="0.2"/>
    <row r="15544" hidden="1" x14ac:dyDescent="0.2"/>
    <row r="15545" hidden="1" x14ac:dyDescent="0.2"/>
    <row r="15546" hidden="1" x14ac:dyDescent="0.2"/>
    <row r="15547" hidden="1" x14ac:dyDescent="0.2"/>
    <row r="15548" hidden="1" x14ac:dyDescent="0.2"/>
    <row r="15549" hidden="1" x14ac:dyDescent="0.2"/>
    <row r="15550" hidden="1" x14ac:dyDescent="0.2"/>
    <row r="15551" hidden="1" x14ac:dyDescent="0.2"/>
    <row r="15552" hidden="1" x14ac:dyDescent="0.2"/>
    <row r="15553" hidden="1" x14ac:dyDescent="0.2"/>
    <row r="15554" hidden="1" x14ac:dyDescent="0.2"/>
    <row r="15555" hidden="1" x14ac:dyDescent="0.2"/>
    <row r="15556" hidden="1" x14ac:dyDescent="0.2"/>
    <row r="15557" hidden="1" x14ac:dyDescent="0.2"/>
    <row r="15558" hidden="1" x14ac:dyDescent="0.2"/>
    <row r="15559" hidden="1" x14ac:dyDescent="0.2"/>
    <row r="15560" hidden="1" x14ac:dyDescent="0.2"/>
    <row r="15561" hidden="1" x14ac:dyDescent="0.2"/>
    <row r="15562" hidden="1" x14ac:dyDescent="0.2"/>
    <row r="15563" hidden="1" x14ac:dyDescent="0.2"/>
    <row r="15564" hidden="1" x14ac:dyDescent="0.2"/>
    <row r="15565" hidden="1" x14ac:dyDescent="0.2"/>
    <row r="15566" hidden="1" x14ac:dyDescent="0.2"/>
    <row r="15567" hidden="1" x14ac:dyDescent="0.2"/>
    <row r="15568" hidden="1" x14ac:dyDescent="0.2"/>
    <row r="15569" hidden="1" x14ac:dyDescent="0.2"/>
    <row r="15570" hidden="1" x14ac:dyDescent="0.2"/>
    <row r="15571" hidden="1" x14ac:dyDescent="0.2"/>
    <row r="15572" hidden="1" x14ac:dyDescent="0.2"/>
    <row r="15573" hidden="1" x14ac:dyDescent="0.2"/>
    <row r="15574" hidden="1" x14ac:dyDescent="0.2"/>
    <row r="15575" hidden="1" x14ac:dyDescent="0.2"/>
    <row r="15576" hidden="1" x14ac:dyDescent="0.2"/>
    <row r="15577" hidden="1" x14ac:dyDescent="0.2"/>
    <row r="15578" hidden="1" x14ac:dyDescent="0.2"/>
    <row r="15579" hidden="1" x14ac:dyDescent="0.2"/>
    <row r="15580" hidden="1" x14ac:dyDescent="0.2"/>
    <row r="15581" hidden="1" x14ac:dyDescent="0.2"/>
    <row r="15582" hidden="1" x14ac:dyDescent="0.2"/>
    <row r="15583" hidden="1" x14ac:dyDescent="0.2"/>
    <row r="15584" hidden="1" x14ac:dyDescent="0.2"/>
    <row r="15585" hidden="1" x14ac:dyDescent="0.2"/>
    <row r="15586" hidden="1" x14ac:dyDescent="0.2"/>
    <row r="15587" hidden="1" x14ac:dyDescent="0.2"/>
    <row r="15588" hidden="1" x14ac:dyDescent="0.2"/>
    <row r="15589" hidden="1" x14ac:dyDescent="0.2"/>
    <row r="15590" hidden="1" x14ac:dyDescent="0.2"/>
    <row r="15591" hidden="1" x14ac:dyDescent="0.2"/>
    <row r="15592" hidden="1" x14ac:dyDescent="0.2"/>
    <row r="15593" hidden="1" x14ac:dyDescent="0.2"/>
    <row r="15594" hidden="1" x14ac:dyDescent="0.2"/>
    <row r="15595" hidden="1" x14ac:dyDescent="0.2"/>
    <row r="15596" hidden="1" x14ac:dyDescent="0.2"/>
    <row r="15597" hidden="1" x14ac:dyDescent="0.2"/>
    <row r="15598" hidden="1" x14ac:dyDescent="0.2"/>
    <row r="15599" hidden="1" x14ac:dyDescent="0.2"/>
    <row r="15600" hidden="1" x14ac:dyDescent="0.2"/>
    <row r="15601" hidden="1" x14ac:dyDescent="0.2"/>
    <row r="15602" hidden="1" x14ac:dyDescent="0.2"/>
    <row r="15603" hidden="1" x14ac:dyDescent="0.2"/>
    <row r="15604" hidden="1" x14ac:dyDescent="0.2"/>
    <row r="15605" hidden="1" x14ac:dyDescent="0.2"/>
    <row r="15606" hidden="1" x14ac:dyDescent="0.2"/>
    <row r="15607" hidden="1" x14ac:dyDescent="0.2"/>
    <row r="15608" hidden="1" x14ac:dyDescent="0.2"/>
    <row r="15609" hidden="1" x14ac:dyDescent="0.2"/>
    <row r="15610" hidden="1" x14ac:dyDescent="0.2"/>
    <row r="15611" hidden="1" x14ac:dyDescent="0.2"/>
    <row r="15612" hidden="1" x14ac:dyDescent="0.2"/>
    <row r="15613" hidden="1" x14ac:dyDescent="0.2"/>
    <row r="15614" hidden="1" x14ac:dyDescent="0.2"/>
    <row r="15615" hidden="1" x14ac:dyDescent="0.2"/>
    <row r="15616" hidden="1" x14ac:dyDescent="0.2"/>
    <row r="15617" hidden="1" x14ac:dyDescent="0.2"/>
    <row r="15618" hidden="1" x14ac:dyDescent="0.2"/>
    <row r="15619" hidden="1" x14ac:dyDescent="0.2"/>
    <row r="15620" hidden="1" x14ac:dyDescent="0.2"/>
    <row r="15621" hidden="1" x14ac:dyDescent="0.2"/>
    <row r="15622" hidden="1" x14ac:dyDescent="0.2"/>
    <row r="15623" hidden="1" x14ac:dyDescent="0.2"/>
    <row r="15624" hidden="1" x14ac:dyDescent="0.2"/>
    <row r="15625" hidden="1" x14ac:dyDescent="0.2"/>
    <row r="15626" hidden="1" x14ac:dyDescent="0.2"/>
    <row r="15627" hidden="1" x14ac:dyDescent="0.2"/>
    <row r="15628" hidden="1" x14ac:dyDescent="0.2"/>
    <row r="15629" hidden="1" x14ac:dyDescent="0.2"/>
    <row r="15630" hidden="1" x14ac:dyDescent="0.2"/>
    <row r="15631" hidden="1" x14ac:dyDescent="0.2"/>
    <row r="15632" hidden="1" x14ac:dyDescent="0.2"/>
    <row r="15633" hidden="1" x14ac:dyDescent="0.2"/>
    <row r="15634" hidden="1" x14ac:dyDescent="0.2"/>
    <row r="15635" hidden="1" x14ac:dyDescent="0.2"/>
    <row r="15636" hidden="1" x14ac:dyDescent="0.2"/>
    <row r="15637" hidden="1" x14ac:dyDescent="0.2"/>
    <row r="15638" hidden="1" x14ac:dyDescent="0.2"/>
    <row r="15639" hidden="1" x14ac:dyDescent="0.2"/>
    <row r="15640" hidden="1" x14ac:dyDescent="0.2"/>
    <row r="15641" hidden="1" x14ac:dyDescent="0.2"/>
    <row r="15642" hidden="1" x14ac:dyDescent="0.2"/>
    <row r="15643" hidden="1" x14ac:dyDescent="0.2"/>
    <row r="15644" hidden="1" x14ac:dyDescent="0.2"/>
    <row r="15645" hidden="1" x14ac:dyDescent="0.2"/>
    <row r="15646" hidden="1" x14ac:dyDescent="0.2"/>
    <row r="15647" hidden="1" x14ac:dyDescent="0.2"/>
    <row r="15648" hidden="1" x14ac:dyDescent="0.2"/>
    <row r="15649" hidden="1" x14ac:dyDescent="0.2"/>
    <row r="15650" hidden="1" x14ac:dyDescent="0.2"/>
    <row r="15651" hidden="1" x14ac:dyDescent="0.2"/>
    <row r="15652" hidden="1" x14ac:dyDescent="0.2"/>
    <row r="15653" hidden="1" x14ac:dyDescent="0.2"/>
    <row r="15654" hidden="1" x14ac:dyDescent="0.2"/>
    <row r="15655" hidden="1" x14ac:dyDescent="0.2"/>
    <row r="15656" hidden="1" x14ac:dyDescent="0.2"/>
    <row r="15657" hidden="1" x14ac:dyDescent="0.2"/>
    <row r="15658" hidden="1" x14ac:dyDescent="0.2"/>
    <row r="15659" hidden="1" x14ac:dyDescent="0.2"/>
    <row r="15660" hidden="1" x14ac:dyDescent="0.2"/>
    <row r="15661" hidden="1" x14ac:dyDescent="0.2"/>
    <row r="15662" hidden="1" x14ac:dyDescent="0.2"/>
    <row r="15663" hidden="1" x14ac:dyDescent="0.2"/>
    <row r="15664" hidden="1" x14ac:dyDescent="0.2"/>
    <row r="15665" hidden="1" x14ac:dyDescent="0.2"/>
    <row r="15666" hidden="1" x14ac:dyDescent="0.2"/>
    <row r="15667" hidden="1" x14ac:dyDescent="0.2"/>
    <row r="15668" hidden="1" x14ac:dyDescent="0.2"/>
    <row r="15669" hidden="1" x14ac:dyDescent="0.2"/>
    <row r="15670" hidden="1" x14ac:dyDescent="0.2"/>
    <row r="15671" hidden="1" x14ac:dyDescent="0.2"/>
    <row r="15672" hidden="1" x14ac:dyDescent="0.2"/>
    <row r="15673" hidden="1" x14ac:dyDescent="0.2"/>
    <row r="15674" hidden="1" x14ac:dyDescent="0.2"/>
    <row r="15675" hidden="1" x14ac:dyDescent="0.2"/>
    <row r="15676" hidden="1" x14ac:dyDescent="0.2"/>
    <row r="15677" hidden="1" x14ac:dyDescent="0.2"/>
    <row r="15678" hidden="1" x14ac:dyDescent="0.2"/>
    <row r="15679" hidden="1" x14ac:dyDescent="0.2"/>
    <row r="15680" hidden="1" x14ac:dyDescent="0.2"/>
    <row r="15681" hidden="1" x14ac:dyDescent="0.2"/>
    <row r="15682" hidden="1" x14ac:dyDescent="0.2"/>
    <row r="15683" hidden="1" x14ac:dyDescent="0.2"/>
    <row r="15684" hidden="1" x14ac:dyDescent="0.2"/>
    <row r="15685" hidden="1" x14ac:dyDescent="0.2"/>
    <row r="15686" hidden="1" x14ac:dyDescent="0.2"/>
    <row r="15687" hidden="1" x14ac:dyDescent="0.2"/>
    <row r="15688" hidden="1" x14ac:dyDescent="0.2"/>
    <row r="15689" hidden="1" x14ac:dyDescent="0.2"/>
    <row r="15690" hidden="1" x14ac:dyDescent="0.2"/>
    <row r="15691" hidden="1" x14ac:dyDescent="0.2"/>
    <row r="15692" hidden="1" x14ac:dyDescent="0.2"/>
    <row r="15693" hidden="1" x14ac:dyDescent="0.2"/>
    <row r="15694" hidden="1" x14ac:dyDescent="0.2"/>
    <row r="15695" hidden="1" x14ac:dyDescent="0.2"/>
    <row r="15696" hidden="1" x14ac:dyDescent="0.2"/>
    <row r="15697" hidden="1" x14ac:dyDescent="0.2"/>
    <row r="15698" hidden="1" x14ac:dyDescent="0.2"/>
    <row r="15699" hidden="1" x14ac:dyDescent="0.2"/>
    <row r="15700" hidden="1" x14ac:dyDescent="0.2"/>
    <row r="15701" hidden="1" x14ac:dyDescent="0.2"/>
    <row r="15702" hidden="1" x14ac:dyDescent="0.2"/>
    <row r="15703" hidden="1" x14ac:dyDescent="0.2"/>
    <row r="15704" hidden="1" x14ac:dyDescent="0.2"/>
    <row r="15705" hidden="1" x14ac:dyDescent="0.2"/>
    <row r="15706" hidden="1" x14ac:dyDescent="0.2"/>
    <row r="15707" hidden="1" x14ac:dyDescent="0.2"/>
    <row r="15708" hidden="1" x14ac:dyDescent="0.2"/>
    <row r="15709" hidden="1" x14ac:dyDescent="0.2"/>
    <row r="15710" hidden="1" x14ac:dyDescent="0.2"/>
    <row r="15711" hidden="1" x14ac:dyDescent="0.2"/>
    <row r="15712" hidden="1" x14ac:dyDescent="0.2"/>
    <row r="15713" hidden="1" x14ac:dyDescent="0.2"/>
    <row r="15714" hidden="1" x14ac:dyDescent="0.2"/>
    <row r="15715" hidden="1" x14ac:dyDescent="0.2"/>
    <row r="15716" hidden="1" x14ac:dyDescent="0.2"/>
    <row r="15717" hidden="1" x14ac:dyDescent="0.2"/>
    <row r="15718" hidden="1" x14ac:dyDescent="0.2"/>
    <row r="15719" hidden="1" x14ac:dyDescent="0.2"/>
    <row r="15720" hidden="1" x14ac:dyDescent="0.2"/>
    <row r="15721" hidden="1" x14ac:dyDescent="0.2"/>
    <row r="15722" hidden="1" x14ac:dyDescent="0.2"/>
    <row r="15723" hidden="1" x14ac:dyDescent="0.2"/>
    <row r="15724" hidden="1" x14ac:dyDescent="0.2"/>
    <row r="15725" hidden="1" x14ac:dyDescent="0.2"/>
    <row r="15726" hidden="1" x14ac:dyDescent="0.2"/>
    <row r="15727" hidden="1" x14ac:dyDescent="0.2"/>
    <row r="15728" hidden="1" x14ac:dyDescent="0.2"/>
    <row r="15729" hidden="1" x14ac:dyDescent="0.2"/>
    <row r="15730" hidden="1" x14ac:dyDescent="0.2"/>
    <row r="15731" hidden="1" x14ac:dyDescent="0.2"/>
    <row r="15732" hidden="1" x14ac:dyDescent="0.2"/>
    <row r="15733" hidden="1" x14ac:dyDescent="0.2"/>
    <row r="15734" hidden="1" x14ac:dyDescent="0.2"/>
    <row r="15735" hidden="1" x14ac:dyDescent="0.2"/>
    <row r="15736" hidden="1" x14ac:dyDescent="0.2"/>
    <row r="15737" hidden="1" x14ac:dyDescent="0.2"/>
    <row r="15738" hidden="1" x14ac:dyDescent="0.2"/>
    <row r="15739" hidden="1" x14ac:dyDescent="0.2"/>
    <row r="15740" hidden="1" x14ac:dyDescent="0.2"/>
    <row r="15741" hidden="1" x14ac:dyDescent="0.2"/>
    <row r="15742" hidden="1" x14ac:dyDescent="0.2"/>
    <row r="15743" hidden="1" x14ac:dyDescent="0.2"/>
    <row r="15744" hidden="1" x14ac:dyDescent="0.2"/>
    <row r="15745" hidden="1" x14ac:dyDescent="0.2"/>
    <row r="15746" hidden="1" x14ac:dyDescent="0.2"/>
    <row r="15747" hidden="1" x14ac:dyDescent="0.2"/>
    <row r="15748" hidden="1" x14ac:dyDescent="0.2"/>
    <row r="15749" hidden="1" x14ac:dyDescent="0.2"/>
    <row r="15750" hidden="1" x14ac:dyDescent="0.2"/>
    <row r="15751" hidden="1" x14ac:dyDescent="0.2"/>
    <row r="15752" hidden="1" x14ac:dyDescent="0.2"/>
    <row r="15753" hidden="1" x14ac:dyDescent="0.2"/>
    <row r="15754" hidden="1" x14ac:dyDescent="0.2"/>
    <row r="15755" hidden="1" x14ac:dyDescent="0.2"/>
    <row r="15756" hidden="1" x14ac:dyDescent="0.2"/>
    <row r="15757" hidden="1" x14ac:dyDescent="0.2"/>
    <row r="15758" hidden="1" x14ac:dyDescent="0.2"/>
    <row r="15759" hidden="1" x14ac:dyDescent="0.2"/>
    <row r="15760" hidden="1" x14ac:dyDescent="0.2"/>
    <row r="15761" hidden="1" x14ac:dyDescent="0.2"/>
    <row r="15762" hidden="1" x14ac:dyDescent="0.2"/>
    <row r="15763" hidden="1" x14ac:dyDescent="0.2"/>
    <row r="15764" hidden="1" x14ac:dyDescent="0.2"/>
    <row r="15765" hidden="1" x14ac:dyDescent="0.2"/>
    <row r="15766" hidden="1" x14ac:dyDescent="0.2"/>
    <row r="15767" hidden="1" x14ac:dyDescent="0.2"/>
    <row r="15768" hidden="1" x14ac:dyDescent="0.2"/>
    <row r="15769" hidden="1" x14ac:dyDescent="0.2"/>
    <row r="15770" hidden="1" x14ac:dyDescent="0.2"/>
    <row r="15771" hidden="1" x14ac:dyDescent="0.2"/>
    <row r="15772" hidden="1" x14ac:dyDescent="0.2"/>
    <row r="15773" hidden="1" x14ac:dyDescent="0.2"/>
    <row r="15774" hidden="1" x14ac:dyDescent="0.2"/>
    <row r="15775" hidden="1" x14ac:dyDescent="0.2"/>
    <row r="15776" hidden="1" x14ac:dyDescent="0.2"/>
    <row r="15777" hidden="1" x14ac:dyDescent="0.2"/>
    <row r="15778" hidden="1" x14ac:dyDescent="0.2"/>
    <row r="15779" hidden="1" x14ac:dyDescent="0.2"/>
    <row r="15780" hidden="1" x14ac:dyDescent="0.2"/>
    <row r="15781" hidden="1" x14ac:dyDescent="0.2"/>
    <row r="15782" hidden="1" x14ac:dyDescent="0.2"/>
    <row r="15783" hidden="1" x14ac:dyDescent="0.2"/>
    <row r="15784" hidden="1" x14ac:dyDescent="0.2"/>
    <row r="15785" hidden="1" x14ac:dyDescent="0.2"/>
    <row r="15786" hidden="1" x14ac:dyDescent="0.2"/>
    <row r="15787" hidden="1" x14ac:dyDescent="0.2"/>
    <row r="15788" hidden="1" x14ac:dyDescent="0.2"/>
    <row r="15789" hidden="1" x14ac:dyDescent="0.2"/>
    <row r="15790" hidden="1" x14ac:dyDescent="0.2"/>
    <row r="15791" hidden="1" x14ac:dyDescent="0.2"/>
    <row r="15792" hidden="1" x14ac:dyDescent="0.2"/>
    <row r="15793" hidden="1" x14ac:dyDescent="0.2"/>
    <row r="15794" hidden="1" x14ac:dyDescent="0.2"/>
    <row r="15795" hidden="1" x14ac:dyDescent="0.2"/>
    <row r="15796" hidden="1" x14ac:dyDescent="0.2"/>
    <row r="15797" hidden="1" x14ac:dyDescent="0.2"/>
    <row r="15798" hidden="1" x14ac:dyDescent="0.2"/>
    <row r="15799" hidden="1" x14ac:dyDescent="0.2"/>
    <row r="15800" hidden="1" x14ac:dyDescent="0.2"/>
    <row r="15801" hidden="1" x14ac:dyDescent="0.2"/>
    <row r="15802" hidden="1" x14ac:dyDescent="0.2"/>
    <row r="15803" hidden="1" x14ac:dyDescent="0.2"/>
    <row r="15804" hidden="1" x14ac:dyDescent="0.2"/>
    <row r="15805" hidden="1" x14ac:dyDescent="0.2"/>
    <row r="15806" hidden="1" x14ac:dyDescent="0.2"/>
    <row r="15807" hidden="1" x14ac:dyDescent="0.2"/>
    <row r="15808" hidden="1" x14ac:dyDescent="0.2"/>
    <row r="15809" hidden="1" x14ac:dyDescent="0.2"/>
    <row r="15810" hidden="1" x14ac:dyDescent="0.2"/>
    <row r="15811" hidden="1" x14ac:dyDescent="0.2"/>
    <row r="15812" hidden="1" x14ac:dyDescent="0.2"/>
    <row r="15813" hidden="1" x14ac:dyDescent="0.2"/>
    <row r="15814" hidden="1" x14ac:dyDescent="0.2"/>
    <row r="15815" hidden="1" x14ac:dyDescent="0.2"/>
    <row r="15816" hidden="1" x14ac:dyDescent="0.2"/>
    <row r="15817" hidden="1" x14ac:dyDescent="0.2"/>
    <row r="15818" hidden="1" x14ac:dyDescent="0.2"/>
    <row r="15819" hidden="1" x14ac:dyDescent="0.2"/>
    <row r="15820" hidden="1" x14ac:dyDescent="0.2"/>
    <row r="15821" hidden="1" x14ac:dyDescent="0.2"/>
    <row r="15822" hidden="1" x14ac:dyDescent="0.2"/>
    <row r="15823" hidden="1" x14ac:dyDescent="0.2"/>
    <row r="15824" hidden="1" x14ac:dyDescent="0.2"/>
    <row r="15825" hidden="1" x14ac:dyDescent="0.2"/>
    <row r="15826" hidden="1" x14ac:dyDescent="0.2"/>
    <row r="15827" hidden="1" x14ac:dyDescent="0.2"/>
    <row r="15828" hidden="1" x14ac:dyDescent="0.2"/>
    <row r="15829" hidden="1" x14ac:dyDescent="0.2"/>
    <row r="15830" hidden="1" x14ac:dyDescent="0.2"/>
    <row r="15831" hidden="1" x14ac:dyDescent="0.2"/>
    <row r="15832" hidden="1" x14ac:dyDescent="0.2"/>
    <row r="15833" hidden="1" x14ac:dyDescent="0.2"/>
    <row r="15834" hidden="1" x14ac:dyDescent="0.2"/>
    <row r="15835" hidden="1" x14ac:dyDescent="0.2"/>
    <row r="15836" hidden="1" x14ac:dyDescent="0.2"/>
    <row r="15837" hidden="1" x14ac:dyDescent="0.2"/>
    <row r="15838" hidden="1" x14ac:dyDescent="0.2"/>
    <row r="15839" hidden="1" x14ac:dyDescent="0.2"/>
    <row r="15840" hidden="1" x14ac:dyDescent="0.2"/>
    <row r="15841" hidden="1" x14ac:dyDescent="0.2"/>
    <row r="15842" hidden="1" x14ac:dyDescent="0.2"/>
    <row r="15843" hidden="1" x14ac:dyDescent="0.2"/>
    <row r="15844" hidden="1" x14ac:dyDescent="0.2"/>
    <row r="15845" hidden="1" x14ac:dyDescent="0.2"/>
    <row r="15846" hidden="1" x14ac:dyDescent="0.2"/>
    <row r="15847" hidden="1" x14ac:dyDescent="0.2"/>
    <row r="15848" hidden="1" x14ac:dyDescent="0.2"/>
    <row r="15849" hidden="1" x14ac:dyDescent="0.2"/>
    <row r="15850" hidden="1" x14ac:dyDescent="0.2"/>
    <row r="15851" hidden="1" x14ac:dyDescent="0.2"/>
    <row r="15852" hidden="1" x14ac:dyDescent="0.2"/>
    <row r="15853" hidden="1" x14ac:dyDescent="0.2"/>
    <row r="15854" hidden="1" x14ac:dyDescent="0.2"/>
    <row r="15855" hidden="1" x14ac:dyDescent="0.2"/>
    <row r="15856" hidden="1" x14ac:dyDescent="0.2"/>
    <row r="15857" hidden="1" x14ac:dyDescent="0.2"/>
    <row r="15858" hidden="1" x14ac:dyDescent="0.2"/>
    <row r="15859" hidden="1" x14ac:dyDescent="0.2"/>
    <row r="15860" hidden="1" x14ac:dyDescent="0.2"/>
    <row r="15861" hidden="1" x14ac:dyDescent="0.2"/>
    <row r="15862" hidden="1" x14ac:dyDescent="0.2"/>
    <row r="15863" hidden="1" x14ac:dyDescent="0.2"/>
    <row r="15864" hidden="1" x14ac:dyDescent="0.2"/>
    <row r="15865" hidden="1" x14ac:dyDescent="0.2"/>
    <row r="15866" hidden="1" x14ac:dyDescent="0.2"/>
    <row r="15867" hidden="1" x14ac:dyDescent="0.2"/>
    <row r="15868" hidden="1" x14ac:dyDescent="0.2"/>
    <row r="15869" hidden="1" x14ac:dyDescent="0.2"/>
    <row r="15870" hidden="1" x14ac:dyDescent="0.2"/>
    <row r="15871" hidden="1" x14ac:dyDescent="0.2"/>
    <row r="15872" hidden="1" x14ac:dyDescent="0.2"/>
    <row r="15873" hidden="1" x14ac:dyDescent="0.2"/>
    <row r="15874" hidden="1" x14ac:dyDescent="0.2"/>
    <row r="15875" hidden="1" x14ac:dyDescent="0.2"/>
    <row r="15876" hidden="1" x14ac:dyDescent="0.2"/>
    <row r="15877" hidden="1" x14ac:dyDescent="0.2"/>
    <row r="15878" hidden="1" x14ac:dyDescent="0.2"/>
    <row r="15879" hidden="1" x14ac:dyDescent="0.2"/>
    <row r="15880" hidden="1" x14ac:dyDescent="0.2"/>
    <row r="15881" hidden="1" x14ac:dyDescent="0.2"/>
    <row r="15882" hidden="1" x14ac:dyDescent="0.2"/>
    <row r="15883" hidden="1" x14ac:dyDescent="0.2"/>
    <row r="15884" hidden="1" x14ac:dyDescent="0.2"/>
    <row r="15885" hidden="1" x14ac:dyDescent="0.2"/>
    <row r="15886" hidden="1" x14ac:dyDescent="0.2"/>
    <row r="15887" hidden="1" x14ac:dyDescent="0.2"/>
    <row r="15888" hidden="1" x14ac:dyDescent="0.2"/>
    <row r="15889" hidden="1" x14ac:dyDescent="0.2"/>
    <row r="15890" hidden="1" x14ac:dyDescent="0.2"/>
    <row r="15891" hidden="1" x14ac:dyDescent="0.2"/>
    <row r="15892" hidden="1" x14ac:dyDescent="0.2"/>
    <row r="15893" hidden="1" x14ac:dyDescent="0.2"/>
    <row r="15894" hidden="1" x14ac:dyDescent="0.2"/>
    <row r="15895" hidden="1" x14ac:dyDescent="0.2"/>
    <row r="15896" hidden="1" x14ac:dyDescent="0.2"/>
    <row r="15897" hidden="1" x14ac:dyDescent="0.2"/>
    <row r="15898" hidden="1" x14ac:dyDescent="0.2"/>
    <row r="15899" hidden="1" x14ac:dyDescent="0.2"/>
    <row r="15900" hidden="1" x14ac:dyDescent="0.2"/>
    <row r="15901" hidden="1" x14ac:dyDescent="0.2"/>
    <row r="15902" hidden="1" x14ac:dyDescent="0.2"/>
    <row r="15903" hidden="1" x14ac:dyDescent="0.2"/>
    <row r="15904" hidden="1" x14ac:dyDescent="0.2"/>
    <row r="15905" hidden="1" x14ac:dyDescent="0.2"/>
    <row r="15906" hidden="1" x14ac:dyDescent="0.2"/>
    <row r="15907" hidden="1" x14ac:dyDescent="0.2"/>
    <row r="15908" hidden="1" x14ac:dyDescent="0.2"/>
    <row r="15909" hidden="1" x14ac:dyDescent="0.2"/>
    <row r="15910" hidden="1" x14ac:dyDescent="0.2"/>
    <row r="15911" hidden="1" x14ac:dyDescent="0.2"/>
    <row r="15912" hidden="1" x14ac:dyDescent="0.2"/>
    <row r="15913" hidden="1" x14ac:dyDescent="0.2"/>
    <row r="15914" hidden="1" x14ac:dyDescent="0.2"/>
    <row r="15915" hidden="1" x14ac:dyDescent="0.2"/>
    <row r="15916" hidden="1" x14ac:dyDescent="0.2"/>
    <row r="15917" hidden="1" x14ac:dyDescent="0.2"/>
    <row r="15918" hidden="1" x14ac:dyDescent="0.2"/>
    <row r="15919" hidden="1" x14ac:dyDescent="0.2"/>
    <row r="15920" hidden="1" x14ac:dyDescent="0.2"/>
    <row r="15921" hidden="1" x14ac:dyDescent="0.2"/>
    <row r="15922" hidden="1" x14ac:dyDescent="0.2"/>
    <row r="15923" hidden="1" x14ac:dyDescent="0.2"/>
    <row r="15924" hidden="1" x14ac:dyDescent="0.2"/>
    <row r="15925" hidden="1" x14ac:dyDescent="0.2"/>
    <row r="15926" hidden="1" x14ac:dyDescent="0.2"/>
    <row r="15927" hidden="1" x14ac:dyDescent="0.2"/>
    <row r="15928" hidden="1" x14ac:dyDescent="0.2"/>
    <row r="15929" hidden="1" x14ac:dyDescent="0.2"/>
    <row r="15930" hidden="1" x14ac:dyDescent="0.2"/>
    <row r="15931" hidden="1" x14ac:dyDescent="0.2"/>
    <row r="15932" hidden="1" x14ac:dyDescent="0.2"/>
    <row r="15933" hidden="1" x14ac:dyDescent="0.2"/>
    <row r="15934" hidden="1" x14ac:dyDescent="0.2"/>
    <row r="15935" hidden="1" x14ac:dyDescent="0.2"/>
    <row r="15936" hidden="1" x14ac:dyDescent="0.2"/>
    <row r="15937" hidden="1" x14ac:dyDescent="0.2"/>
    <row r="15938" hidden="1" x14ac:dyDescent="0.2"/>
    <row r="15939" hidden="1" x14ac:dyDescent="0.2"/>
    <row r="15940" hidden="1" x14ac:dyDescent="0.2"/>
    <row r="15941" hidden="1" x14ac:dyDescent="0.2"/>
    <row r="15942" hidden="1" x14ac:dyDescent="0.2"/>
    <row r="15943" hidden="1" x14ac:dyDescent="0.2"/>
    <row r="15944" hidden="1" x14ac:dyDescent="0.2"/>
    <row r="15945" hidden="1" x14ac:dyDescent="0.2"/>
    <row r="15946" hidden="1" x14ac:dyDescent="0.2"/>
    <row r="15947" hidden="1" x14ac:dyDescent="0.2"/>
    <row r="15948" hidden="1" x14ac:dyDescent="0.2"/>
    <row r="15949" hidden="1" x14ac:dyDescent="0.2"/>
    <row r="15950" hidden="1" x14ac:dyDescent="0.2"/>
    <row r="15951" hidden="1" x14ac:dyDescent="0.2"/>
    <row r="15952" hidden="1" x14ac:dyDescent="0.2"/>
    <row r="15953" hidden="1" x14ac:dyDescent="0.2"/>
    <row r="15954" hidden="1" x14ac:dyDescent="0.2"/>
    <row r="15955" hidden="1" x14ac:dyDescent="0.2"/>
    <row r="15956" hidden="1" x14ac:dyDescent="0.2"/>
    <row r="15957" hidden="1" x14ac:dyDescent="0.2"/>
    <row r="15958" hidden="1" x14ac:dyDescent="0.2"/>
    <row r="15959" hidden="1" x14ac:dyDescent="0.2"/>
    <row r="15960" hidden="1" x14ac:dyDescent="0.2"/>
    <row r="15961" hidden="1" x14ac:dyDescent="0.2"/>
    <row r="15962" hidden="1" x14ac:dyDescent="0.2"/>
    <row r="15963" hidden="1" x14ac:dyDescent="0.2"/>
    <row r="15964" hidden="1" x14ac:dyDescent="0.2"/>
    <row r="15965" hidden="1" x14ac:dyDescent="0.2"/>
    <row r="15966" hidden="1" x14ac:dyDescent="0.2"/>
    <row r="15967" hidden="1" x14ac:dyDescent="0.2"/>
    <row r="15968" hidden="1" x14ac:dyDescent="0.2"/>
    <row r="15969" hidden="1" x14ac:dyDescent="0.2"/>
    <row r="15970" hidden="1" x14ac:dyDescent="0.2"/>
    <row r="15971" hidden="1" x14ac:dyDescent="0.2"/>
    <row r="15972" hidden="1" x14ac:dyDescent="0.2"/>
    <row r="15973" hidden="1" x14ac:dyDescent="0.2"/>
    <row r="15974" hidden="1" x14ac:dyDescent="0.2"/>
    <row r="15975" hidden="1" x14ac:dyDescent="0.2"/>
    <row r="15976" hidden="1" x14ac:dyDescent="0.2"/>
    <row r="15977" hidden="1" x14ac:dyDescent="0.2"/>
    <row r="15978" hidden="1" x14ac:dyDescent="0.2"/>
    <row r="15979" hidden="1" x14ac:dyDescent="0.2"/>
    <row r="15980" hidden="1" x14ac:dyDescent="0.2"/>
    <row r="15981" hidden="1" x14ac:dyDescent="0.2"/>
    <row r="15982" hidden="1" x14ac:dyDescent="0.2"/>
    <row r="15983" hidden="1" x14ac:dyDescent="0.2"/>
    <row r="15984" hidden="1" x14ac:dyDescent="0.2"/>
    <row r="15985" hidden="1" x14ac:dyDescent="0.2"/>
    <row r="15986" hidden="1" x14ac:dyDescent="0.2"/>
    <row r="15987" hidden="1" x14ac:dyDescent="0.2"/>
    <row r="15988" hidden="1" x14ac:dyDescent="0.2"/>
    <row r="15989" hidden="1" x14ac:dyDescent="0.2"/>
    <row r="15990" hidden="1" x14ac:dyDescent="0.2"/>
    <row r="15991" hidden="1" x14ac:dyDescent="0.2"/>
    <row r="15992" hidden="1" x14ac:dyDescent="0.2"/>
    <row r="15993" hidden="1" x14ac:dyDescent="0.2"/>
    <row r="15994" hidden="1" x14ac:dyDescent="0.2"/>
    <row r="15995" hidden="1" x14ac:dyDescent="0.2"/>
    <row r="15996" hidden="1" x14ac:dyDescent="0.2"/>
    <row r="15997" hidden="1" x14ac:dyDescent="0.2"/>
    <row r="15998" hidden="1" x14ac:dyDescent="0.2"/>
    <row r="15999" hidden="1" x14ac:dyDescent="0.2"/>
    <row r="16000" hidden="1" x14ac:dyDescent="0.2"/>
    <row r="16001" hidden="1" x14ac:dyDescent="0.2"/>
    <row r="16002" hidden="1" x14ac:dyDescent="0.2"/>
    <row r="16003" hidden="1" x14ac:dyDescent="0.2"/>
    <row r="16004" hidden="1" x14ac:dyDescent="0.2"/>
    <row r="16005" hidden="1" x14ac:dyDescent="0.2"/>
    <row r="16006" hidden="1" x14ac:dyDescent="0.2"/>
    <row r="16007" hidden="1" x14ac:dyDescent="0.2"/>
    <row r="16008" hidden="1" x14ac:dyDescent="0.2"/>
    <row r="16009" hidden="1" x14ac:dyDescent="0.2"/>
    <row r="16010" hidden="1" x14ac:dyDescent="0.2"/>
    <row r="16011" hidden="1" x14ac:dyDescent="0.2"/>
    <row r="16012" hidden="1" x14ac:dyDescent="0.2"/>
    <row r="16013" hidden="1" x14ac:dyDescent="0.2"/>
    <row r="16014" hidden="1" x14ac:dyDescent="0.2"/>
    <row r="16015" hidden="1" x14ac:dyDescent="0.2"/>
    <row r="16016" hidden="1" x14ac:dyDescent="0.2"/>
    <row r="16017" hidden="1" x14ac:dyDescent="0.2"/>
    <row r="16018" hidden="1" x14ac:dyDescent="0.2"/>
    <row r="16019" hidden="1" x14ac:dyDescent="0.2"/>
    <row r="16020" hidden="1" x14ac:dyDescent="0.2"/>
    <row r="16021" hidden="1" x14ac:dyDescent="0.2"/>
    <row r="16022" hidden="1" x14ac:dyDescent="0.2"/>
    <row r="16023" hidden="1" x14ac:dyDescent="0.2"/>
    <row r="16024" hidden="1" x14ac:dyDescent="0.2"/>
    <row r="16025" hidden="1" x14ac:dyDescent="0.2"/>
    <row r="16026" hidden="1" x14ac:dyDescent="0.2"/>
    <row r="16027" hidden="1" x14ac:dyDescent="0.2"/>
    <row r="16028" hidden="1" x14ac:dyDescent="0.2"/>
    <row r="16029" hidden="1" x14ac:dyDescent="0.2"/>
    <row r="16030" hidden="1" x14ac:dyDescent="0.2"/>
    <row r="16031" hidden="1" x14ac:dyDescent="0.2"/>
    <row r="16032" hidden="1" x14ac:dyDescent="0.2"/>
    <row r="16033" hidden="1" x14ac:dyDescent="0.2"/>
    <row r="16034" hidden="1" x14ac:dyDescent="0.2"/>
    <row r="16035" hidden="1" x14ac:dyDescent="0.2"/>
    <row r="16036" hidden="1" x14ac:dyDescent="0.2"/>
    <row r="16037" hidden="1" x14ac:dyDescent="0.2"/>
    <row r="16038" hidden="1" x14ac:dyDescent="0.2"/>
    <row r="16039" hidden="1" x14ac:dyDescent="0.2"/>
    <row r="16040" hidden="1" x14ac:dyDescent="0.2"/>
    <row r="16041" hidden="1" x14ac:dyDescent="0.2"/>
    <row r="16042" hidden="1" x14ac:dyDescent="0.2"/>
    <row r="16043" hidden="1" x14ac:dyDescent="0.2"/>
    <row r="16044" hidden="1" x14ac:dyDescent="0.2"/>
    <row r="16045" hidden="1" x14ac:dyDescent="0.2"/>
    <row r="16046" hidden="1" x14ac:dyDescent="0.2"/>
    <row r="16047" hidden="1" x14ac:dyDescent="0.2"/>
    <row r="16048" hidden="1" x14ac:dyDescent="0.2"/>
    <row r="16049" hidden="1" x14ac:dyDescent="0.2"/>
    <row r="16050" hidden="1" x14ac:dyDescent="0.2"/>
    <row r="16051" hidden="1" x14ac:dyDescent="0.2"/>
    <row r="16052" hidden="1" x14ac:dyDescent="0.2"/>
    <row r="16053" hidden="1" x14ac:dyDescent="0.2"/>
    <row r="16054" hidden="1" x14ac:dyDescent="0.2"/>
    <row r="16055" hidden="1" x14ac:dyDescent="0.2"/>
    <row r="16056" hidden="1" x14ac:dyDescent="0.2"/>
    <row r="16057" hidden="1" x14ac:dyDescent="0.2"/>
    <row r="16058" hidden="1" x14ac:dyDescent="0.2"/>
    <row r="16059" hidden="1" x14ac:dyDescent="0.2"/>
    <row r="16060" hidden="1" x14ac:dyDescent="0.2"/>
    <row r="16061" hidden="1" x14ac:dyDescent="0.2"/>
    <row r="16062" hidden="1" x14ac:dyDescent="0.2"/>
    <row r="16063" hidden="1" x14ac:dyDescent="0.2"/>
    <row r="16064" hidden="1" x14ac:dyDescent="0.2"/>
    <row r="16065" hidden="1" x14ac:dyDescent="0.2"/>
    <row r="16066" hidden="1" x14ac:dyDescent="0.2"/>
    <row r="16067" hidden="1" x14ac:dyDescent="0.2"/>
    <row r="16068" hidden="1" x14ac:dyDescent="0.2"/>
    <row r="16069" hidden="1" x14ac:dyDescent="0.2"/>
    <row r="16070" hidden="1" x14ac:dyDescent="0.2"/>
    <row r="16071" hidden="1" x14ac:dyDescent="0.2"/>
    <row r="16072" hidden="1" x14ac:dyDescent="0.2"/>
    <row r="16073" hidden="1" x14ac:dyDescent="0.2"/>
    <row r="16074" hidden="1" x14ac:dyDescent="0.2"/>
    <row r="16075" hidden="1" x14ac:dyDescent="0.2"/>
    <row r="16076" hidden="1" x14ac:dyDescent="0.2"/>
    <row r="16077" hidden="1" x14ac:dyDescent="0.2"/>
    <row r="16078" hidden="1" x14ac:dyDescent="0.2"/>
    <row r="16079" hidden="1" x14ac:dyDescent="0.2"/>
    <row r="16080" hidden="1" x14ac:dyDescent="0.2"/>
    <row r="16081" hidden="1" x14ac:dyDescent="0.2"/>
    <row r="16082" hidden="1" x14ac:dyDescent="0.2"/>
    <row r="16083" hidden="1" x14ac:dyDescent="0.2"/>
    <row r="16084" hidden="1" x14ac:dyDescent="0.2"/>
    <row r="16085" hidden="1" x14ac:dyDescent="0.2"/>
    <row r="16086" hidden="1" x14ac:dyDescent="0.2"/>
    <row r="16087" hidden="1" x14ac:dyDescent="0.2"/>
    <row r="16088" hidden="1" x14ac:dyDescent="0.2"/>
    <row r="16089" hidden="1" x14ac:dyDescent="0.2"/>
    <row r="16090" hidden="1" x14ac:dyDescent="0.2"/>
    <row r="16091" hidden="1" x14ac:dyDescent="0.2"/>
    <row r="16092" hidden="1" x14ac:dyDescent="0.2"/>
    <row r="16093" hidden="1" x14ac:dyDescent="0.2"/>
    <row r="16094" hidden="1" x14ac:dyDescent="0.2"/>
    <row r="16095" hidden="1" x14ac:dyDescent="0.2"/>
    <row r="16096" hidden="1" x14ac:dyDescent="0.2"/>
    <row r="16097" hidden="1" x14ac:dyDescent="0.2"/>
    <row r="16098" hidden="1" x14ac:dyDescent="0.2"/>
    <row r="16099" hidden="1" x14ac:dyDescent="0.2"/>
    <row r="16100" hidden="1" x14ac:dyDescent="0.2"/>
    <row r="16101" hidden="1" x14ac:dyDescent="0.2"/>
    <row r="16102" hidden="1" x14ac:dyDescent="0.2"/>
    <row r="16103" hidden="1" x14ac:dyDescent="0.2"/>
    <row r="16104" hidden="1" x14ac:dyDescent="0.2"/>
    <row r="16105" hidden="1" x14ac:dyDescent="0.2"/>
    <row r="16106" hidden="1" x14ac:dyDescent="0.2"/>
    <row r="16107" hidden="1" x14ac:dyDescent="0.2"/>
    <row r="16108" hidden="1" x14ac:dyDescent="0.2"/>
    <row r="16109" hidden="1" x14ac:dyDescent="0.2"/>
    <row r="16110" hidden="1" x14ac:dyDescent="0.2"/>
    <row r="16111" hidden="1" x14ac:dyDescent="0.2"/>
    <row r="16112" hidden="1" x14ac:dyDescent="0.2"/>
    <row r="16113" hidden="1" x14ac:dyDescent="0.2"/>
    <row r="16114" hidden="1" x14ac:dyDescent="0.2"/>
    <row r="16115" hidden="1" x14ac:dyDescent="0.2"/>
    <row r="16116" hidden="1" x14ac:dyDescent="0.2"/>
    <row r="16117" hidden="1" x14ac:dyDescent="0.2"/>
    <row r="16118" hidden="1" x14ac:dyDescent="0.2"/>
    <row r="16119" hidden="1" x14ac:dyDescent="0.2"/>
    <row r="16120" hidden="1" x14ac:dyDescent="0.2"/>
    <row r="16121" hidden="1" x14ac:dyDescent="0.2"/>
    <row r="16122" hidden="1" x14ac:dyDescent="0.2"/>
    <row r="16123" hidden="1" x14ac:dyDescent="0.2"/>
    <row r="16124" hidden="1" x14ac:dyDescent="0.2"/>
    <row r="16125" hidden="1" x14ac:dyDescent="0.2"/>
    <row r="16126" hidden="1" x14ac:dyDescent="0.2"/>
    <row r="16127" hidden="1" x14ac:dyDescent="0.2"/>
    <row r="16128" hidden="1" x14ac:dyDescent="0.2"/>
    <row r="16129" hidden="1" x14ac:dyDescent="0.2"/>
    <row r="16130" hidden="1" x14ac:dyDescent="0.2"/>
    <row r="16131" hidden="1" x14ac:dyDescent="0.2"/>
    <row r="16132" hidden="1" x14ac:dyDescent="0.2"/>
    <row r="16133" hidden="1" x14ac:dyDescent="0.2"/>
    <row r="16134" hidden="1" x14ac:dyDescent="0.2"/>
    <row r="16135" hidden="1" x14ac:dyDescent="0.2"/>
    <row r="16136" hidden="1" x14ac:dyDescent="0.2"/>
    <row r="16137" hidden="1" x14ac:dyDescent="0.2"/>
    <row r="16138" hidden="1" x14ac:dyDescent="0.2"/>
    <row r="16139" hidden="1" x14ac:dyDescent="0.2"/>
    <row r="16140" hidden="1" x14ac:dyDescent="0.2"/>
    <row r="16141" hidden="1" x14ac:dyDescent="0.2"/>
    <row r="16142" hidden="1" x14ac:dyDescent="0.2"/>
    <row r="16143" hidden="1" x14ac:dyDescent="0.2"/>
    <row r="16144" hidden="1" x14ac:dyDescent="0.2"/>
    <row r="16145" hidden="1" x14ac:dyDescent="0.2"/>
    <row r="16146" hidden="1" x14ac:dyDescent="0.2"/>
    <row r="16147" hidden="1" x14ac:dyDescent="0.2"/>
    <row r="16148" hidden="1" x14ac:dyDescent="0.2"/>
    <row r="16149" hidden="1" x14ac:dyDescent="0.2"/>
    <row r="16150" hidden="1" x14ac:dyDescent="0.2"/>
    <row r="16151" hidden="1" x14ac:dyDescent="0.2"/>
    <row r="16152" hidden="1" x14ac:dyDescent="0.2"/>
    <row r="16153" hidden="1" x14ac:dyDescent="0.2"/>
    <row r="16154" hidden="1" x14ac:dyDescent="0.2"/>
    <row r="16155" hidden="1" x14ac:dyDescent="0.2"/>
    <row r="16156" hidden="1" x14ac:dyDescent="0.2"/>
    <row r="16157" hidden="1" x14ac:dyDescent="0.2"/>
    <row r="16158" hidden="1" x14ac:dyDescent="0.2"/>
    <row r="16159" hidden="1" x14ac:dyDescent="0.2"/>
    <row r="16160" hidden="1" x14ac:dyDescent="0.2"/>
    <row r="16161" hidden="1" x14ac:dyDescent="0.2"/>
    <row r="16162" hidden="1" x14ac:dyDescent="0.2"/>
    <row r="16163" hidden="1" x14ac:dyDescent="0.2"/>
    <row r="16164" hidden="1" x14ac:dyDescent="0.2"/>
    <row r="16165" hidden="1" x14ac:dyDescent="0.2"/>
    <row r="16166" hidden="1" x14ac:dyDescent="0.2"/>
    <row r="16167" hidden="1" x14ac:dyDescent="0.2"/>
    <row r="16168" hidden="1" x14ac:dyDescent="0.2"/>
    <row r="16169" hidden="1" x14ac:dyDescent="0.2"/>
    <row r="16170" hidden="1" x14ac:dyDescent="0.2"/>
    <row r="16171" hidden="1" x14ac:dyDescent="0.2"/>
    <row r="16172" hidden="1" x14ac:dyDescent="0.2"/>
    <row r="16173" hidden="1" x14ac:dyDescent="0.2"/>
    <row r="16174" hidden="1" x14ac:dyDescent="0.2"/>
    <row r="16175" hidden="1" x14ac:dyDescent="0.2"/>
    <row r="16176" hidden="1" x14ac:dyDescent="0.2"/>
    <row r="16177" hidden="1" x14ac:dyDescent="0.2"/>
    <row r="16178" hidden="1" x14ac:dyDescent="0.2"/>
    <row r="16179" hidden="1" x14ac:dyDescent="0.2"/>
    <row r="16180" hidden="1" x14ac:dyDescent="0.2"/>
    <row r="16181" hidden="1" x14ac:dyDescent="0.2"/>
    <row r="16182" hidden="1" x14ac:dyDescent="0.2"/>
    <row r="16183" hidden="1" x14ac:dyDescent="0.2"/>
    <row r="16184" hidden="1" x14ac:dyDescent="0.2"/>
    <row r="16185" hidden="1" x14ac:dyDescent="0.2"/>
    <row r="16186" hidden="1" x14ac:dyDescent="0.2"/>
    <row r="16187" hidden="1" x14ac:dyDescent="0.2"/>
    <row r="16188" hidden="1" x14ac:dyDescent="0.2"/>
    <row r="16189" hidden="1" x14ac:dyDescent="0.2"/>
    <row r="16190" hidden="1" x14ac:dyDescent="0.2"/>
    <row r="16191" hidden="1" x14ac:dyDescent="0.2"/>
    <row r="16192" hidden="1" x14ac:dyDescent="0.2"/>
    <row r="16193" hidden="1" x14ac:dyDescent="0.2"/>
    <row r="16194" hidden="1" x14ac:dyDescent="0.2"/>
    <row r="16195" hidden="1" x14ac:dyDescent="0.2"/>
    <row r="16196" hidden="1" x14ac:dyDescent="0.2"/>
    <row r="16197" hidden="1" x14ac:dyDescent="0.2"/>
    <row r="16198" hidden="1" x14ac:dyDescent="0.2"/>
    <row r="16199" hidden="1" x14ac:dyDescent="0.2"/>
    <row r="16200" hidden="1" x14ac:dyDescent="0.2"/>
    <row r="16201" hidden="1" x14ac:dyDescent="0.2"/>
    <row r="16202" hidden="1" x14ac:dyDescent="0.2"/>
    <row r="16203" hidden="1" x14ac:dyDescent="0.2"/>
    <row r="16204" hidden="1" x14ac:dyDescent="0.2"/>
    <row r="16205" hidden="1" x14ac:dyDescent="0.2"/>
    <row r="16206" hidden="1" x14ac:dyDescent="0.2"/>
    <row r="16207" hidden="1" x14ac:dyDescent="0.2"/>
    <row r="16208" hidden="1" x14ac:dyDescent="0.2"/>
    <row r="16209" hidden="1" x14ac:dyDescent="0.2"/>
    <row r="16210" hidden="1" x14ac:dyDescent="0.2"/>
    <row r="16211" hidden="1" x14ac:dyDescent="0.2"/>
    <row r="16212" hidden="1" x14ac:dyDescent="0.2"/>
    <row r="16213" hidden="1" x14ac:dyDescent="0.2"/>
    <row r="16214" hidden="1" x14ac:dyDescent="0.2"/>
    <row r="16215" hidden="1" x14ac:dyDescent="0.2"/>
    <row r="16216" hidden="1" x14ac:dyDescent="0.2"/>
    <row r="16217" hidden="1" x14ac:dyDescent="0.2"/>
    <row r="16218" hidden="1" x14ac:dyDescent="0.2"/>
    <row r="16219" hidden="1" x14ac:dyDescent="0.2"/>
    <row r="16220" hidden="1" x14ac:dyDescent="0.2"/>
    <row r="16221" hidden="1" x14ac:dyDescent="0.2"/>
    <row r="16222" hidden="1" x14ac:dyDescent="0.2"/>
    <row r="16223" hidden="1" x14ac:dyDescent="0.2"/>
    <row r="16224" hidden="1" x14ac:dyDescent="0.2"/>
    <row r="16225" hidden="1" x14ac:dyDescent="0.2"/>
    <row r="16226" hidden="1" x14ac:dyDescent="0.2"/>
    <row r="16227" hidden="1" x14ac:dyDescent="0.2"/>
    <row r="16228" hidden="1" x14ac:dyDescent="0.2"/>
    <row r="16229" hidden="1" x14ac:dyDescent="0.2"/>
    <row r="16230" hidden="1" x14ac:dyDescent="0.2"/>
    <row r="16231" hidden="1" x14ac:dyDescent="0.2"/>
    <row r="16232" hidden="1" x14ac:dyDescent="0.2"/>
    <row r="16233" hidden="1" x14ac:dyDescent="0.2"/>
    <row r="16234" hidden="1" x14ac:dyDescent="0.2"/>
    <row r="16235" hidden="1" x14ac:dyDescent="0.2"/>
    <row r="16236" hidden="1" x14ac:dyDescent="0.2"/>
    <row r="16237" hidden="1" x14ac:dyDescent="0.2"/>
    <row r="16238" hidden="1" x14ac:dyDescent="0.2"/>
    <row r="16239" hidden="1" x14ac:dyDescent="0.2"/>
    <row r="16240" hidden="1" x14ac:dyDescent="0.2"/>
    <row r="16241" hidden="1" x14ac:dyDescent="0.2"/>
    <row r="16242" hidden="1" x14ac:dyDescent="0.2"/>
    <row r="16243" hidden="1" x14ac:dyDescent="0.2"/>
    <row r="16244" hidden="1" x14ac:dyDescent="0.2"/>
    <row r="16245" hidden="1" x14ac:dyDescent="0.2"/>
    <row r="16246" hidden="1" x14ac:dyDescent="0.2"/>
    <row r="16247" hidden="1" x14ac:dyDescent="0.2"/>
    <row r="16248" hidden="1" x14ac:dyDescent="0.2"/>
    <row r="16249" hidden="1" x14ac:dyDescent="0.2"/>
    <row r="16250" hidden="1" x14ac:dyDescent="0.2"/>
    <row r="16251" hidden="1" x14ac:dyDescent="0.2"/>
    <row r="16252" hidden="1" x14ac:dyDescent="0.2"/>
    <row r="16253" hidden="1" x14ac:dyDescent="0.2"/>
    <row r="16254" hidden="1" x14ac:dyDescent="0.2"/>
    <row r="16255" hidden="1" x14ac:dyDescent="0.2"/>
    <row r="16256" hidden="1" x14ac:dyDescent="0.2"/>
    <row r="16257" hidden="1" x14ac:dyDescent="0.2"/>
    <row r="16258" hidden="1" x14ac:dyDescent="0.2"/>
    <row r="16259" hidden="1" x14ac:dyDescent="0.2"/>
    <row r="16260" hidden="1" x14ac:dyDescent="0.2"/>
    <row r="16261" hidden="1" x14ac:dyDescent="0.2"/>
    <row r="16262" hidden="1" x14ac:dyDescent="0.2"/>
    <row r="16263" hidden="1" x14ac:dyDescent="0.2"/>
    <row r="16264" hidden="1" x14ac:dyDescent="0.2"/>
    <row r="16265" hidden="1" x14ac:dyDescent="0.2"/>
    <row r="16266" hidden="1" x14ac:dyDescent="0.2"/>
    <row r="16267" hidden="1" x14ac:dyDescent="0.2"/>
    <row r="16268" hidden="1" x14ac:dyDescent="0.2"/>
    <row r="16269" hidden="1" x14ac:dyDescent="0.2"/>
    <row r="16270" hidden="1" x14ac:dyDescent="0.2"/>
    <row r="16271" hidden="1" x14ac:dyDescent="0.2"/>
    <row r="16272" hidden="1" x14ac:dyDescent="0.2"/>
    <row r="16273" hidden="1" x14ac:dyDescent="0.2"/>
    <row r="16274" hidden="1" x14ac:dyDescent="0.2"/>
    <row r="16275" hidden="1" x14ac:dyDescent="0.2"/>
    <row r="16276" hidden="1" x14ac:dyDescent="0.2"/>
    <row r="16277" hidden="1" x14ac:dyDescent="0.2"/>
    <row r="16278" hidden="1" x14ac:dyDescent="0.2"/>
    <row r="16279" hidden="1" x14ac:dyDescent="0.2"/>
    <row r="16280" hidden="1" x14ac:dyDescent="0.2"/>
    <row r="16281" hidden="1" x14ac:dyDescent="0.2"/>
    <row r="16282" hidden="1" x14ac:dyDescent="0.2"/>
    <row r="16283" hidden="1" x14ac:dyDescent="0.2"/>
    <row r="16284" hidden="1" x14ac:dyDescent="0.2"/>
    <row r="16285" hidden="1" x14ac:dyDescent="0.2"/>
    <row r="16286" hidden="1" x14ac:dyDescent="0.2"/>
    <row r="16287" hidden="1" x14ac:dyDescent="0.2"/>
    <row r="16288" hidden="1" x14ac:dyDescent="0.2"/>
    <row r="16289" hidden="1" x14ac:dyDescent="0.2"/>
    <row r="16290" hidden="1" x14ac:dyDescent="0.2"/>
    <row r="16291" hidden="1" x14ac:dyDescent="0.2"/>
    <row r="16292" hidden="1" x14ac:dyDescent="0.2"/>
    <row r="16293" hidden="1" x14ac:dyDescent="0.2"/>
    <row r="16294" hidden="1" x14ac:dyDescent="0.2"/>
    <row r="16295" hidden="1" x14ac:dyDescent="0.2"/>
    <row r="16296" hidden="1" x14ac:dyDescent="0.2"/>
    <row r="16297" hidden="1" x14ac:dyDescent="0.2"/>
    <row r="16298" hidden="1" x14ac:dyDescent="0.2"/>
    <row r="16299" hidden="1" x14ac:dyDescent="0.2"/>
    <row r="16300" hidden="1" x14ac:dyDescent="0.2"/>
    <row r="16301" hidden="1" x14ac:dyDescent="0.2"/>
    <row r="16302" hidden="1" x14ac:dyDescent="0.2"/>
    <row r="16303" hidden="1" x14ac:dyDescent="0.2"/>
    <row r="16304" hidden="1" x14ac:dyDescent="0.2"/>
    <row r="16305" hidden="1" x14ac:dyDescent="0.2"/>
    <row r="16306" hidden="1" x14ac:dyDescent="0.2"/>
    <row r="16307" hidden="1" x14ac:dyDescent="0.2"/>
    <row r="16308" hidden="1" x14ac:dyDescent="0.2"/>
    <row r="16309" hidden="1" x14ac:dyDescent="0.2"/>
    <row r="16310" hidden="1" x14ac:dyDescent="0.2"/>
    <row r="16311" hidden="1" x14ac:dyDescent="0.2"/>
    <row r="16312" hidden="1" x14ac:dyDescent="0.2"/>
    <row r="16313" hidden="1" x14ac:dyDescent="0.2"/>
    <row r="16314" hidden="1" x14ac:dyDescent="0.2"/>
    <row r="16315" hidden="1" x14ac:dyDescent="0.2"/>
    <row r="16316" hidden="1" x14ac:dyDescent="0.2"/>
    <row r="16317" hidden="1" x14ac:dyDescent="0.2"/>
    <row r="16318" hidden="1" x14ac:dyDescent="0.2"/>
    <row r="16319" hidden="1" x14ac:dyDescent="0.2"/>
    <row r="16320" hidden="1" x14ac:dyDescent="0.2"/>
    <row r="16321" hidden="1" x14ac:dyDescent="0.2"/>
    <row r="16322" hidden="1" x14ac:dyDescent="0.2"/>
    <row r="16323" hidden="1" x14ac:dyDescent="0.2"/>
    <row r="16324" hidden="1" x14ac:dyDescent="0.2"/>
    <row r="16325" hidden="1" x14ac:dyDescent="0.2"/>
    <row r="16326" hidden="1" x14ac:dyDescent="0.2"/>
    <row r="16327" hidden="1" x14ac:dyDescent="0.2"/>
    <row r="16328" hidden="1" x14ac:dyDescent="0.2"/>
    <row r="16329" hidden="1" x14ac:dyDescent="0.2"/>
    <row r="16330" hidden="1" x14ac:dyDescent="0.2"/>
    <row r="16331" hidden="1" x14ac:dyDescent="0.2"/>
    <row r="16332" hidden="1" x14ac:dyDescent="0.2"/>
    <row r="16333" hidden="1" x14ac:dyDescent="0.2"/>
    <row r="16334" hidden="1" x14ac:dyDescent="0.2"/>
    <row r="16335" hidden="1" x14ac:dyDescent="0.2"/>
    <row r="16336" hidden="1" x14ac:dyDescent="0.2"/>
    <row r="16337" hidden="1" x14ac:dyDescent="0.2"/>
    <row r="16338" hidden="1" x14ac:dyDescent="0.2"/>
    <row r="16339" hidden="1" x14ac:dyDescent="0.2"/>
    <row r="16340" hidden="1" x14ac:dyDescent="0.2"/>
    <row r="16341" hidden="1" x14ac:dyDescent="0.2"/>
    <row r="16342" hidden="1" x14ac:dyDescent="0.2"/>
    <row r="16343" hidden="1" x14ac:dyDescent="0.2"/>
    <row r="16344" hidden="1" x14ac:dyDescent="0.2"/>
    <row r="16345" hidden="1" x14ac:dyDescent="0.2"/>
    <row r="16346" hidden="1" x14ac:dyDescent="0.2"/>
    <row r="16347" hidden="1" x14ac:dyDescent="0.2"/>
    <row r="16348" hidden="1" x14ac:dyDescent="0.2"/>
    <row r="16349" hidden="1" x14ac:dyDescent="0.2"/>
    <row r="16350" hidden="1" x14ac:dyDescent="0.2"/>
    <row r="16351" hidden="1" x14ac:dyDescent="0.2"/>
    <row r="16352" hidden="1" x14ac:dyDescent="0.2"/>
    <row r="16353" hidden="1" x14ac:dyDescent="0.2"/>
    <row r="16354" hidden="1" x14ac:dyDescent="0.2"/>
    <row r="16355" hidden="1" x14ac:dyDescent="0.2"/>
    <row r="16356" hidden="1" x14ac:dyDescent="0.2"/>
    <row r="16357" hidden="1" x14ac:dyDescent="0.2"/>
    <row r="16358" hidden="1" x14ac:dyDescent="0.2"/>
    <row r="16359" hidden="1" x14ac:dyDescent="0.2"/>
    <row r="16360" hidden="1" x14ac:dyDescent="0.2"/>
    <row r="16361" hidden="1" x14ac:dyDescent="0.2"/>
    <row r="16362" hidden="1" x14ac:dyDescent="0.2"/>
    <row r="16363" hidden="1" x14ac:dyDescent="0.2"/>
    <row r="16364" hidden="1" x14ac:dyDescent="0.2"/>
    <row r="16365" hidden="1" x14ac:dyDescent="0.2"/>
    <row r="16366" hidden="1" x14ac:dyDescent="0.2"/>
    <row r="16367" hidden="1" x14ac:dyDescent="0.2"/>
    <row r="16368" hidden="1" x14ac:dyDescent="0.2"/>
    <row r="16369" hidden="1" x14ac:dyDescent="0.2"/>
    <row r="16370" hidden="1" x14ac:dyDescent="0.2"/>
    <row r="16371" hidden="1" x14ac:dyDescent="0.2"/>
    <row r="16372" hidden="1" x14ac:dyDescent="0.2"/>
    <row r="16373" hidden="1" x14ac:dyDescent="0.2"/>
    <row r="16374" hidden="1" x14ac:dyDescent="0.2"/>
    <row r="16375" hidden="1" x14ac:dyDescent="0.2"/>
    <row r="16376" hidden="1" x14ac:dyDescent="0.2"/>
    <row r="16377" hidden="1" x14ac:dyDescent="0.2"/>
    <row r="16378" hidden="1" x14ac:dyDescent="0.2"/>
    <row r="16379" hidden="1" x14ac:dyDescent="0.2"/>
    <row r="16380" hidden="1" x14ac:dyDescent="0.2"/>
    <row r="16381" hidden="1" x14ac:dyDescent="0.2"/>
    <row r="16382" hidden="1" x14ac:dyDescent="0.2"/>
    <row r="16383" hidden="1" x14ac:dyDescent="0.2"/>
    <row r="16384" hidden="1" x14ac:dyDescent="0.2"/>
    <row r="16385" hidden="1" x14ac:dyDescent="0.2"/>
  </sheetData>
  <printOptions horizontalCentered="1" gridLines="1"/>
  <pageMargins left="0.70866141732283472" right="0.23622047244094491" top="0.74803149606299213" bottom="0.78740157480314965" header="0.31496062992125984" footer="0.51181102362204722"/>
  <pageSetup paperSize="9" scale="49"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A28" workbookViewId="0">
      <selection activeCell="B39" sqref="B39"/>
    </sheetView>
  </sheetViews>
  <sheetFormatPr defaultRowHeight="12.75" x14ac:dyDescent="0.2"/>
  <cols>
    <col min="1" max="1" width="127.7109375" customWidth="1"/>
    <col min="2" max="2" width="33.42578125" customWidth="1"/>
    <col min="3" max="3" width="25.5703125" customWidth="1"/>
  </cols>
  <sheetData>
    <row r="1" spans="1:7" ht="15.75" x14ac:dyDescent="0.25">
      <c r="A1" s="19" t="s">
        <v>122</v>
      </c>
      <c r="B1" s="19"/>
      <c r="C1" s="15"/>
      <c r="D1" s="17"/>
      <c r="E1" s="2"/>
      <c r="F1" s="2"/>
      <c r="G1" s="2"/>
    </row>
    <row r="2" spans="1:7" x14ac:dyDescent="0.2">
      <c r="A2" s="15"/>
      <c r="B2" s="15"/>
    </row>
    <row r="3" spans="1:7" s="2" customFormat="1" ht="18" x14ac:dyDescent="0.25">
      <c r="A3" s="23" t="s">
        <v>362</v>
      </c>
      <c r="B3" s="23"/>
      <c r="C3" s="1"/>
      <c r="D3" s="1"/>
      <c r="E3" s="1"/>
      <c r="F3"/>
      <c r="G3"/>
    </row>
    <row r="4" spans="1:7" s="2" customFormat="1" x14ac:dyDescent="0.2">
      <c r="A4" s="1" t="s">
        <v>136</v>
      </c>
      <c r="B4" s="1"/>
      <c r="C4" s="1"/>
      <c r="D4" s="1"/>
      <c r="E4" s="1"/>
      <c r="F4"/>
      <c r="G4"/>
    </row>
    <row r="5" spans="1:7" x14ac:dyDescent="0.2">
      <c r="A5" s="1" t="s">
        <v>137</v>
      </c>
      <c r="B5" s="1"/>
      <c r="C5" s="1"/>
      <c r="D5" s="1"/>
      <c r="E5" s="1"/>
    </row>
    <row r="6" spans="1:7" x14ac:dyDescent="0.2">
      <c r="A6" s="8" t="s">
        <v>126</v>
      </c>
      <c r="B6" s="8"/>
      <c r="C6" s="1"/>
      <c r="D6" s="1"/>
      <c r="E6" s="1"/>
    </row>
    <row r="7" spans="1:7" x14ac:dyDescent="0.2">
      <c r="A7" s="1" t="s">
        <v>128</v>
      </c>
      <c r="B7" s="1"/>
      <c r="C7" s="1"/>
      <c r="D7" s="1"/>
      <c r="E7" s="1"/>
    </row>
    <row r="8" spans="1:7" x14ac:dyDescent="0.2">
      <c r="A8" s="1" t="s">
        <v>129</v>
      </c>
      <c r="B8" s="1"/>
      <c r="C8" s="1"/>
      <c r="D8" s="1"/>
      <c r="E8" s="1"/>
    </row>
    <row r="9" spans="1:7" x14ac:dyDescent="0.2">
      <c r="A9" s="1" t="s">
        <v>141</v>
      </c>
      <c r="B9" s="1"/>
      <c r="C9" s="1"/>
      <c r="D9" s="1"/>
      <c r="E9" s="1"/>
    </row>
    <row r="10" spans="1:7" x14ac:dyDescent="0.2">
      <c r="A10" s="1" t="s">
        <v>138</v>
      </c>
      <c r="B10" s="1"/>
      <c r="C10" s="1"/>
      <c r="D10" s="1"/>
      <c r="E10" s="1"/>
    </row>
    <row r="11" spans="1:7" x14ac:dyDescent="0.2">
      <c r="A11" s="1" t="s">
        <v>139</v>
      </c>
      <c r="B11" s="1"/>
      <c r="C11" s="1"/>
      <c r="D11" s="1"/>
      <c r="E11" s="1"/>
    </row>
    <row r="12" spans="1:7" x14ac:dyDescent="0.2">
      <c r="A12" s="1" t="s">
        <v>152</v>
      </c>
      <c r="B12" s="1"/>
      <c r="C12" s="1"/>
      <c r="D12" s="1"/>
      <c r="E12" s="1"/>
    </row>
    <row r="13" spans="1:7" x14ac:dyDescent="0.2">
      <c r="A13" s="1" t="s">
        <v>140</v>
      </c>
      <c r="B13" s="1"/>
      <c r="C13" s="1"/>
      <c r="D13" s="1"/>
      <c r="E13" s="1"/>
    </row>
    <row r="14" spans="1:7" x14ac:dyDescent="0.2">
      <c r="A14" s="1" t="s">
        <v>153</v>
      </c>
      <c r="B14" s="1"/>
      <c r="C14" s="1"/>
      <c r="D14" s="1"/>
      <c r="E14" s="1"/>
    </row>
    <row r="15" spans="1:7" x14ac:dyDescent="0.2">
      <c r="A15" s="1"/>
      <c r="B15" s="1"/>
      <c r="C15" s="1"/>
      <c r="D15" s="1"/>
      <c r="E15" s="1"/>
    </row>
    <row r="16" spans="1:7" ht="18" x14ac:dyDescent="0.25">
      <c r="A16" s="23" t="s">
        <v>363</v>
      </c>
      <c r="B16" s="23"/>
      <c r="C16" s="1"/>
      <c r="D16" s="1"/>
      <c r="E16" s="1"/>
    </row>
    <row r="17" spans="1:5" ht="18" x14ac:dyDescent="0.25">
      <c r="A17" s="23"/>
      <c r="B17" s="23"/>
      <c r="C17" s="1"/>
      <c r="D17" s="1"/>
      <c r="E17" s="1"/>
    </row>
    <row r="18" spans="1:5" ht="18" x14ac:dyDescent="0.25">
      <c r="A18" s="23"/>
      <c r="B18" s="23"/>
      <c r="C18" s="1"/>
      <c r="D18" s="1"/>
      <c r="E18" s="1"/>
    </row>
    <row r="19" spans="1:5" ht="18" x14ac:dyDescent="0.25">
      <c r="A19" s="23"/>
      <c r="B19" s="23"/>
      <c r="C19" s="1"/>
      <c r="D19" s="1"/>
      <c r="E19" s="1"/>
    </row>
    <row r="20" spans="1:5" ht="18" x14ac:dyDescent="0.25">
      <c r="A20" s="23"/>
      <c r="B20" s="23"/>
      <c r="C20" s="1"/>
      <c r="D20" s="1"/>
      <c r="E20" s="1"/>
    </row>
    <row r="21" spans="1:5" ht="18" x14ac:dyDescent="0.25">
      <c r="A21" s="23"/>
      <c r="B21" s="23"/>
      <c r="C21" s="1"/>
      <c r="D21" s="1"/>
      <c r="E21" s="1"/>
    </row>
    <row r="22" spans="1:5" ht="18" x14ac:dyDescent="0.25">
      <c r="A22" s="23"/>
      <c r="B22" s="23"/>
      <c r="C22" s="1"/>
      <c r="D22" s="1"/>
      <c r="E22" s="1"/>
    </row>
    <row r="23" spans="1:5" ht="18" x14ac:dyDescent="0.25">
      <c r="A23" s="23"/>
      <c r="B23" s="23"/>
      <c r="C23" s="1"/>
      <c r="D23" s="1"/>
      <c r="E23" s="1"/>
    </row>
    <row r="24" spans="1:5" ht="18" x14ac:dyDescent="0.25">
      <c r="A24" s="23"/>
      <c r="B24" s="23"/>
      <c r="C24" s="1"/>
      <c r="D24" s="1"/>
      <c r="E24" s="1"/>
    </row>
    <row r="25" spans="1:5" ht="18" x14ac:dyDescent="0.25">
      <c r="A25" s="23"/>
      <c r="B25" s="23"/>
      <c r="C25" s="1"/>
      <c r="D25" s="1"/>
      <c r="E25" s="1"/>
    </row>
    <row r="26" spans="1:5" x14ac:dyDescent="0.2">
      <c r="A26" s="16" t="s">
        <v>156</v>
      </c>
      <c r="B26" s="16"/>
      <c r="C26" s="1"/>
      <c r="D26" s="1"/>
      <c r="E26" s="1"/>
    </row>
    <row r="27" spans="1:5" x14ac:dyDescent="0.2">
      <c r="A27" s="1" t="s">
        <v>157</v>
      </c>
      <c r="B27" s="1"/>
      <c r="C27" s="1"/>
      <c r="D27" s="1"/>
      <c r="E27" s="1"/>
    </row>
    <row r="28" spans="1:5" x14ac:dyDescent="0.2">
      <c r="A28" s="1"/>
      <c r="B28" s="1"/>
      <c r="C28" s="1"/>
      <c r="D28" s="1"/>
      <c r="E28" s="1"/>
    </row>
    <row r="29" spans="1:5" ht="18" x14ac:dyDescent="0.25">
      <c r="A29" s="23" t="s">
        <v>364</v>
      </c>
      <c r="B29" s="23"/>
      <c r="C29" s="1"/>
      <c r="D29" s="1"/>
      <c r="E29" s="1"/>
    </row>
    <row r="30" spans="1:5" ht="18" x14ac:dyDescent="0.25">
      <c r="A30" s="23"/>
      <c r="B30" s="23"/>
      <c r="C30" s="1"/>
      <c r="D30" s="1"/>
      <c r="E30" s="1"/>
    </row>
    <row r="31" spans="1:5" ht="18" x14ac:dyDescent="0.25">
      <c r="A31" s="23" t="s">
        <v>366</v>
      </c>
      <c r="B31" s="23"/>
      <c r="C31" s="1"/>
      <c r="D31" s="1"/>
      <c r="E31" s="1"/>
    </row>
    <row r="32" spans="1:5" ht="18" x14ac:dyDescent="0.25">
      <c r="A32" s="23"/>
      <c r="B32" s="23"/>
      <c r="C32" s="1"/>
      <c r="D32" s="1"/>
      <c r="E32" s="1"/>
    </row>
    <row r="33" spans="1:5" ht="18" x14ac:dyDescent="0.25">
      <c r="A33" s="23"/>
      <c r="B33" s="23"/>
      <c r="C33" s="1"/>
      <c r="D33" s="1"/>
      <c r="E33" s="1"/>
    </row>
    <row r="34" spans="1:5" ht="26.25" x14ac:dyDescent="0.25">
      <c r="A34" s="129" t="s">
        <v>367</v>
      </c>
      <c r="B34" s="23"/>
      <c r="C34" s="1"/>
      <c r="D34" s="1"/>
      <c r="E34" s="1"/>
    </row>
    <row r="35" spans="1:5" ht="18" x14ac:dyDescent="0.25">
      <c r="A35" s="23"/>
      <c r="B35" s="23"/>
      <c r="C35" s="1"/>
      <c r="D35" s="1"/>
      <c r="E35" s="1"/>
    </row>
    <row r="36" spans="1:5" ht="18" x14ac:dyDescent="0.25">
      <c r="A36" s="23"/>
      <c r="B36" s="23"/>
      <c r="C36" s="1"/>
      <c r="D36" s="1"/>
      <c r="E36" s="1"/>
    </row>
    <row r="37" spans="1:5" ht="18" x14ac:dyDescent="0.25">
      <c r="A37" s="23"/>
      <c r="B37" s="23"/>
      <c r="C37" s="1"/>
      <c r="D37" s="1"/>
      <c r="E37" s="1"/>
    </row>
    <row r="38" spans="1:5" ht="18" x14ac:dyDescent="0.25">
      <c r="A38" s="23"/>
      <c r="B38" s="23"/>
      <c r="C38" s="1"/>
      <c r="D38" s="1"/>
      <c r="E38" s="1"/>
    </row>
    <row r="39" spans="1:5" ht="18" x14ac:dyDescent="0.25">
      <c r="A39" s="23"/>
      <c r="B39" s="23"/>
      <c r="C39" s="1"/>
      <c r="D39" s="1"/>
      <c r="E39" s="1"/>
    </row>
    <row r="40" spans="1:5" ht="18" x14ac:dyDescent="0.25">
      <c r="A40" s="23"/>
      <c r="B40" s="23"/>
      <c r="C40" s="1"/>
      <c r="D40" s="1"/>
      <c r="E40" s="1"/>
    </row>
    <row r="42" spans="1:5" ht="18" x14ac:dyDescent="0.25">
      <c r="A42" s="23" t="s">
        <v>365</v>
      </c>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S106"/>
  <sheetViews>
    <sheetView zoomScaleNormal="100" workbookViewId="0">
      <pane xSplit="1" ySplit="4" topLeftCell="B5" activePane="bottomRight" state="frozen"/>
      <selection pane="topRight" activeCell="B1" sqref="B1"/>
      <selection pane="bottomLeft" activeCell="A5" sqref="A5"/>
      <selection pane="bottomRight" activeCell="F14" sqref="F14"/>
    </sheetView>
  </sheetViews>
  <sheetFormatPr defaultColWidth="9.140625" defaultRowHeight="12.75" x14ac:dyDescent="0.2"/>
  <cols>
    <col min="1" max="1" width="36.7109375" bestFit="1" customWidth="1"/>
    <col min="2" max="56" width="14.7109375" customWidth="1"/>
    <col min="57" max="57" width="14.7109375" style="87" customWidth="1"/>
  </cols>
  <sheetData>
    <row r="1" spans="1:97" ht="26.25" x14ac:dyDescent="0.4">
      <c r="A1" s="142" t="s">
        <v>357</v>
      </c>
      <c r="B1" s="142"/>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6"/>
    </row>
    <row r="2" spans="1:97" x14ac:dyDescent="0.2">
      <c r="A2" s="27" t="s">
        <v>325</v>
      </c>
      <c r="B2" s="28" t="s">
        <v>166</v>
      </c>
      <c r="C2" s="29" t="s">
        <v>167</v>
      </c>
      <c r="D2" s="29" t="s">
        <v>168</v>
      </c>
      <c r="E2" s="29" t="s">
        <v>169</v>
      </c>
      <c r="F2" s="29" t="s">
        <v>170</v>
      </c>
      <c r="G2" s="28" t="s">
        <v>171</v>
      </c>
      <c r="H2" s="29" t="s">
        <v>172</v>
      </c>
      <c r="I2" s="30" t="s">
        <v>173</v>
      </c>
      <c r="J2" s="30" t="s">
        <v>174</v>
      </c>
      <c r="K2" s="31" t="s">
        <v>175</v>
      </c>
      <c r="L2" s="30" t="s">
        <v>10</v>
      </c>
      <c r="M2" s="32" t="s">
        <v>176</v>
      </c>
      <c r="N2" s="33" t="s">
        <v>174</v>
      </c>
      <c r="O2" s="33" t="s">
        <v>177</v>
      </c>
      <c r="P2" s="33" t="s">
        <v>178</v>
      </c>
      <c r="Q2" s="34" t="s">
        <v>179</v>
      </c>
      <c r="R2" s="34" t="s">
        <v>16</v>
      </c>
      <c r="S2" s="34" t="s">
        <v>180</v>
      </c>
      <c r="T2" s="34" t="s">
        <v>181</v>
      </c>
      <c r="U2" s="34" t="s">
        <v>19</v>
      </c>
      <c r="V2" s="32" t="s">
        <v>182</v>
      </c>
      <c r="W2" s="35" t="s">
        <v>183</v>
      </c>
      <c r="X2" s="35" t="s">
        <v>184</v>
      </c>
      <c r="Y2" s="35" t="s">
        <v>185</v>
      </c>
      <c r="Z2" s="35" t="s">
        <v>186</v>
      </c>
      <c r="AA2" s="35" t="s">
        <v>187</v>
      </c>
      <c r="AB2" s="35" t="s">
        <v>188</v>
      </c>
      <c r="AC2" s="33" t="s">
        <v>186</v>
      </c>
      <c r="AD2" s="33" t="s">
        <v>189</v>
      </c>
      <c r="AE2" s="33" t="s">
        <v>29</v>
      </c>
      <c r="AF2" s="33" t="s">
        <v>190</v>
      </c>
      <c r="AG2" s="33" t="s">
        <v>191</v>
      </c>
      <c r="AH2" s="33" t="s">
        <v>192</v>
      </c>
      <c r="AI2" s="33" t="s">
        <v>193</v>
      </c>
      <c r="AJ2" s="33" t="s">
        <v>194</v>
      </c>
      <c r="AK2" s="33" t="s">
        <v>195</v>
      </c>
      <c r="AL2" s="33" t="s">
        <v>196</v>
      </c>
      <c r="AM2" s="33" t="s">
        <v>197</v>
      </c>
      <c r="AN2" s="33" t="s">
        <v>198</v>
      </c>
      <c r="AO2" s="33" t="s">
        <v>199</v>
      </c>
      <c r="AP2" s="33" t="s">
        <v>200</v>
      </c>
      <c r="AQ2" s="36" t="s">
        <v>201</v>
      </c>
      <c r="AR2" s="33" t="s">
        <v>202</v>
      </c>
      <c r="AS2" s="33" t="s">
        <v>203</v>
      </c>
      <c r="AT2" s="33" t="s">
        <v>44</v>
      </c>
      <c r="AU2" s="37" t="s">
        <v>204</v>
      </c>
      <c r="AV2" s="37" t="s">
        <v>205</v>
      </c>
      <c r="AW2" s="37" t="s">
        <v>206</v>
      </c>
      <c r="AX2" s="37" t="s">
        <v>207</v>
      </c>
      <c r="AY2" s="37" t="s">
        <v>208</v>
      </c>
      <c r="AZ2" s="37" t="s">
        <v>209</v>
      </c>
      <c r="BA2" s="33" t="s">
        <v>210</v>
      </c>
      <c r="BB2" s="33" t="s">
        <v>211</v>
      </c>
      <c r="BC2" s="33" t="s">
        <v>194</v>
      </c>
      <c r="BD2" s="38" t="s">
        <v>121</v>
      </c>
      <c r="BE2" s="39" t="s">
        <v>212</v>
      </c>
    </row>
    <row r="3" spans="1:97" x14ac:dyDescent="0.2">
      <c r="A3" s="27" t="s">
        <v>355</v>
      </c>
      <c r="B3" s="40" t="s">
        <v>154</v>
      </c>
      <c r="C3" s="40" t="s">
        <v>154</v>
      </c>
      <c r="D3" s="40" t="s">
        <v>154</v>
      </c>
      <c r="E3" s="40" t="s">
        <v>154</v>
      </c>
      <c r="F3" s="40" t="s">
        <v>169</v>
      </c>
      <c r="G3" s="40"/>
      <c r="H3" s="40"/>
      <c r="I3" s="41" t="s">
        <v>214</v>
      </c>
      <c r="J3" s="41" t="s">
        <v>215</v>
      </c>
      <c r="K3" s="41"/>
      <c r="L3" s="41"/>
      <c r="M3" s="42" t="s">
        <v>155</v>
      </c>
      <c r="N3" s="43" t="s">
        <v>155</v>
      </c>
      <c r="O3" s="43" t="s">
        <v>216</v>
      </c>
      <c r="P3" s="43" t="s">
        <v>216</v>
      </c>
      <c r="Q3" s="44" t="s">
        <v>217</v>
      </c>
      <c r="R3" s="44"/>
      <c r="S3" s="44" t="s">
        <v>218</v>
      </c>
      <c r="T3" s="44" t="s">
        <v>218</v>
      </c>
      <c r="U3" s="44"/>
      <c r="V3" s="42" t="s">
        <v>155</v>
      </c>
      <c r="W3" s="45" t="s">
        <v>219</v>
      </c>
      <c r="X3" s="46"/>
      <c r="Y3" s="46"/>
      <c r="Z3" s="46" t="s">
        <v>220</v>
      </c>
      <c r="AA3" s="46"/>
      <c r="AB3" s="46" t="s">
        <v>221</v>
      </c>
      <c r="AC3" s="43" t="s">
        <v>155</v>
      </c>
      <c r="AD3" s="43"/>
      <c r="AE3" s="43"/>
      <c r="AF3" s="43" t="s">
        <v>222</v>
      </c>
      <c r="AG3" s="43" t="s">
        <v>222</v>
      </c>
      <c r="AH3" s="43" t="s">
        <v>222</v>
      </c>
      <c r="AI3" s="43" t="s">
        <v>223</v>
      </c>
      <c r="AJ3" s="43" t="s">
        <v>223</v>
      </c>
      <c r="AK3" s="43"/>
      <c r="AL3" s="43" t="s">
        <v>214</v>
      </c>
      <c r="AM3" s="43"/>
      <c r="AN3" s="43" t="s">
        <v>224</v>
      </c>
      <c r="AO3" s="43"/>
      <c r="AP3" s="43"/>
      <c r="AQ3" s="43" t="s">
        <v>225</v>
      </c>
      <c r="AR3" s="43" t="s">
        <v>226</v>
      </c>
      <c r="AS3" s="43" t="s">
        <v>227</v>
      </c>
      <c r="AT3" s="43"/>
      <c r="AU3" s="47"/>
      <c r="AV3" s="47"/>
      <c r="AW3" s="47"/>
      <c r="AX3" s="47"/>
      <c r="AY3" s="47"/>
      <c r="AZ3" s="47"/>
      <c r="BA3" s="43"/>
      <c r="BB3" s="43"/>
      <c r="BC3" s="43"/>
      <c r="BD3" s="48"/>
      <c r="BE3" s="49"/>
    </row>
    <row r="4" spans="1:97" x14ac:dyDescent="0.2">
      <c r="A4" s="50"/>
      <c r="B4" s="51"/>
      <c r="C4" s="51"/>
      <c r="D4" s="51"/>
      <c r="E4" s="51"/>
      <c r="F4" s="51" t="s">
        <v>154</v>
      </c>
      <c r="G4" s="51"/>
      <c r="H4" s="51"/>
      <c r="I4" s="52"/>
      <c r="J4" s="52"/>
      <c r="K4" s="52"/>
      <c r="L4" s="52"/>
      <c r="M4" s="53"/>
      <c r="N4" s="54"/>
      <c r="O4" s="54"/>
      <c r="P4" s="54"/>
      <c r="Q4" s="55"/>
      <c r="R4" s="55"/>
      <c r="S4" s="55"/>
      <c r="T4" s="55"/>
      <c r="U4" s="55"/>
      <c r="V4" s="53"/>
      <c r="W4" s="56"/>
      <c r="X4" s="56"/>
      <c r="Y4" s="56"/>
      <c r="Z4" s="56"/>
      <c r="AA4" s="56"/>
      <c r="AB4" s="56" t="s">
        <v>228</v>
      </c>
      <c r="AC4" s="54"/>
      <c r="AD4" s="54"/>
      <c r="AE4" s="54"/>
      <c r="AF4" s="54"/>
      <c r="AG4" s="54"/>
      <c r="AH4" s="54"/>
      <c r="AI4" s="54"/>
      <c r="AJ4" s="54"/>
      <c r="AK4" s="54"/>
      <c r="AL4" s="54"/>
      <c r="AM4" s="54"/>
      <c r="AN4" s="54"/>
      <c r="AO4" s="54"/>
      <c r="AP4" s="54"/>
      <c r="AQ4" s="54"/>
      <c r="AR4" s="54"/>
      <c r="AS4" s="54"/>
      <c r="AT4" s="54"/>
      <c r="AU4" s="57"/>
      <c r="AV4" s="57"/>
      <c r="AW4" s="57"/>
      <c r="AX4" s="57"/>
      <c r="AY4" s="57"/>
      <c r="AZ4" s="57"/>
      <c r="BA4" s="54"/>
      <c r="BB4" s="54"/>
      <c r="BC4" s="54"/>
      <c r="BD4" s="58"/>
      <c r="BE4" s="59"/>
    </row>
    <row r="5" spans="1:97" x14ac:dyDescent="0.2">
      <c r="A5" s="60"/>
      <c r="B5" s="61"/>
      <c r="C5" s="61"/>
      <c r="D5" s="61"/>
      <c r="E5" s="61"/>
      <c r="F5" s="61"/>
      <c r="G5" s="61"/>
      <c r="H5" s="61"/>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3"/>
    </row>
    <row r="6" spans="1:97" x14ac:dyDescent="0.2">
      <c r="A6" s="64" t="s">
        <v>229</v>
      </c>
      <c r="B6" s="65">
        <f t="shared" ref="B6:B11" si="0">+D6+E6+F6</f>
        <v>550458457.51528132</v>
      </c>
      <c r="C6" s="65"/>
      <c r="D6" s="65">
        <v>7181694.9055312499</v>
      </c>
      <c r="E6" s="65">
        <v>543276762.60975003</v>
      </c>
      <c r="F6" s="65"/>
      <c r="G6" s="65"/>
      <c r="H6" s="65"/>
      <c r="I6" s="66"/>
      <c r="J6" s="65"/>
      <c r="K6" s="65"/>
      <c r="L6" s="65"/>
      <c r="M6" s="67"/>
      <c r="N6" s="65"/>
      <c r="O6" s="65"/>
      <c r="P6" s="65"/>
      <c r="Q6" s="65">
        <f t="shared" ref="Q6:Q11" si="1">SUM(R6:U6)</f>
        <v>68420829.892999992</v>
      </c>
      <c r="R6" s="65">
        <v>68420829.892999992</v>
      </c>
      <c r="S6" s="65"/>
      <c r="T6" s="65"/>
      <c r="U6" s="65"/>
      <c r="V6" s="67">
        <v>3292701.0008554691</v>
      </c>
      <c r="W6" s="65">
        <f t="shared" ref="W6:W11" si="2">SUM(X6:AB6)</f>
        <v>979766.29877929681</v>
      </c>
      <c r="X6" s="65">
        <v>979766.29877929681</v>
      </c>
      <c r="Y6" s="65"/>
      <c r="Z6" s="65"/>
      <c r="AA6" s="65"/>
      <c r="AB6" s="65"/>
      <c r="AC6" s="66"/>
      <c r="AD6" s="65"/>
      <c r="AE6" s="65"/>
      <c r="AF6" s="65"/>
      <c r="AG6" s="65"/>
      <c r="AH6" s="65"/>
      <c r="AI6" s="65"/>
      <c r="AJ6" s="65"/>
      <c r="AK6" s="65"/>
      <c r="AL6" s="65"/>
      <c r="AM6" s="65"/>
      <c r="AN6" s="65"/>
      <c r="AO6" s="65"/>
      <c r="AP6" s="65"/>
      <c r="AQ6" s="65"/>
      <c r="AR6" s="65"/>
      <c r="AS6" s="65"/>
      <c r="AT6" s="65"/>
      <c r="AU6" s="65">
        <f>+AU89*3.6/0.33</f>
        <v>0</v>
      </c>
      <c r="AV6" s="65">
        <f>+AV89*3.6</f>
        <v>0</v>
      </c>
      <c r="AW6" s="65">
        <f>+AW89*3.6/0.1</f>
        <v>0</v>
      </c>
      <c r="AX6" s="65">
        <f>+AX89*3.6</f>
        <v>0</v>
      </c>
      <c r="AY6" s="65">
        <f>+AY89*3.6</f>
        <v>0</v>
      </c>
      <c r="AZ6" s="65">
        <f>+AZ89*3.6</f>
        <v>0</v>
      </c>
      <c r="BA6" s="65"/>
      <c r="BB6" s="65"/>
      <c r="BC6" s="65"/>
      <c r="BD6" s="65">
        <f>-BD17</f>
        <v>0</v>
      </c>
      <c r="BE6" s="68"/>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x14ac:dyDescent="0.2">
      <c r="A7" s="64" t="s">
        <v>230</v>
      </c>
      <c r="B7" s="65">
        <f t="shared" si="0"/>
        <v>0</v>
      </c>
      <c r="C7" s="65"/>
      <c r="D7" s="65"/>
      <c r="E7" s="65"/>
      <c r="F7" s="65"/>
      <c r="G7" s="65"/>
      <c r="H7" s="65"/>
      <c r="I7" s="65"/>
      <c r="J7" s="65"/>
      <c r="K7" s="65"/>
      <c r="L7" s="65"/>
      <c r="M7" s="67"/>
      <c r="N7" s="65"/>
      <c r="O7" s="65"/>
      <c r="P7" s="65"/>
      <c r="Q7" s="65">
        <f t="shared" si="1"/>
        <v>0</v>
      </c>
      <c r="R7" s="65"/>
      <c r="S7" s="65"/>
      <c r="T7" s="65"/>
      <c r="U7" s="65"/>
      <c r="V7" s="67"/>
      <c r="W7" s="65">
        <f t="shared" si="2"/>
        <v>0</v>
      </c>
      <c r="X7" s="65"/>
      <c r="Y7" s="65"/>
      <c r="Z7" s="6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8"/>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x14ac:dyDescent="0.2">
      <c r="A8" s="64" t="s">
        <v>231</v>
      </c>
      <c r="B8" s="65">
        <f t="shared" si="0"/>
        <v>465977.52867465821</v>
      </c>
      <c r="C8" s="65"/>
      <c r="D8" s="65"/>
      <c r="E8" s="65">
        <v>465977.52867465821</v>
      </c>
      <c r="F8" s="65"/>
      <c r="G8" s="65"/>
      <c r="H8" s="65"/>
      <c r="I8" s="65"/>
      <c r="J8" s="65"/>
      <c r="K8" s="65"/>
      <c r="L8" s="65"/>
      <c r="M8" s="67"/>
      <c r="N8" s="65"/>
      <c r="O8" s="65"/>
      <c r="P8" s="65"/>
      <c r="Q8" s="65">
        <f t="shared" si="1"/>
        <v>0</v>
      </c>
      <c r="R8" s="65"/>
      <c r="S8" s="65"/>
      <c r="T8" s="65"/>
      <c r="U8" s="65"/>
      <c r="V8" s="67">
        <v>5929812.755929688</v>
      </c>
      <c r="W8" s="65">
        <f t="shared" si="2"/>
        <v>63304811.495624997</v>
      </c>
      <c r="X8" s="65">
        <v>63304811.495624997</v>
      </c>
      <c r="Y8" s="65"/>
      <c r="Z8" s="65"/>
      <c r="AA8" s="65"/>
      <c r="AB8" s="65"/>
      <c r="AC8" s="65"/>
      <c r="AD8" s="65"/>
      <c r="AE8" s="65">
        <v>260.8510312747955</v>
      </c>
      <c r="AF8" s="65">
        <v>5170686.3331718743</v>
      </c>
      <c r="AG8" s="65"/>
      <c r="AH8" s="65"/>
      <c r="AI8" s="65"/>
      <c r="AJ8" s="65">
        <v>24.94706843268871</v>
      </c>
      <c r="AK8" s="65">
        <v>6693251.9562499998</v>
      </c>
      <c r="AL8" s="65">
        <v>215145.33829907226</v>
      </c>
      <c r="AM8" s="65"/>
      <c r="AN8" s="65">
        <v>1078.7390470504761</v>
      </c>
      <c r="AO8" s="65">
        <v>463130.56074218749</v>
      </c>
      <c r="AP8" s="65">
        <v>120.35234255313873</v>
      </c>
      <c r="AQ8" s="65">
        <v>83900.81437988281</v>
      </c>
      <c r="AR8" s="65"/>
      <c r="AS8" s="65"/>
      <c r="AT8" s="65"/>
      <c r="AU8" s="65"/>
      <c r="AV8" s="65"/>
      <c r="AW8" s="65"/>
      <c r="AX8" s="65"/>
      <c r="AY8" s="65"/>
      <c r="AZ8" s="65"/>
      <c r="BA8" s="65"/>
      <c r="BB8" s="65"/>
      <c r="BC8" s="65"/>
      <c r="BD8" s="65"/>
      <c r="BE8" s="68"/>
    </row>
    <row r="9" spans="1:97" x14ac:dyDescent="0.2">
      <c r="A9" s="64" t="s">
        <v>232</v>
      </c>
      <c r="B9" s="65">
        <f t="shared" si="0"/>
        <v>-169035639.55248749</v>
      </c>
      <c r="C9" s="65"/>
      <c r="D9" s="65"/>
      <c r="E9" s="65">
        <v>-169035639.55248749</v>
      </c>
      <c r="F9" s="65"/>
      <c r="G9" s="65"/>
      <c r="H9" s="65"/>
      <c r="I9" s="65"/>
      <c r="J9" s="65"/>
      <c r="K9" s="65"/>
      <c r="L9" s="65"/>
      <c r="M9" s="67"/>
      <c r="N9" s="65"/>
      <c r="O9" s="65"/>
      <c r="P9" s="65"/>
      <c r="Q9" s="65">
        <f t="shared" si="1"/>
        <v>0</v>
      </c>
      <c r="R9" s="65"/>
      <c r="S9" s="65"/>
      <c r="T9" s="65"/>
      <c r="U9" s="65"/>
      <c r="V9" s="67">
        <v>-2225.4636093063355</v>
      </c>
      <c r="W9" s="65">
        <f t="shared" si="2"/>
        <v>-3787.8156883621214</v>
      </c>
      <c r="X9" s="65">
        <v>-3787.8156883621214</v>
      </c>
      <c r="Y9" s="65"/>
      <c r="Z9" s="65"/>
      <c r="AA9" s="65"/>
      <c r="AB9" s="65"/>
      <c r="AC9" s="65"/>
      <c r="AD9" s="65"/>
      <c r="AE9" s="65">
        <v>-22.483379167318343</v>
      </c>
      <c r="AF9" s="65">
        <v>-1082248.6754648436</v>
      </c>
      <c r="AG9" s="65"/>
      <c r="AH9" s="65"/>
      <c r="AI9" s="65"/>
      <c r="AJ9" s="65">
        <v>-13947.59759463501</v>
      </c>
      <c r="AK9" s="65">
        <v>-1912816.90234375</v>
      </c>
      <c r="AL9" s="65">
        <v>-2932326.8432265627</v>
      </c>
      <c r="AM9" s="65"/>
      <c r="AN9" s="65">
        <v>-13731.284616088868</v>
      </c>
      <c r="AO9" s="65">
        <v>-373099.47548828123</v>
      </c>
      <c r="AP9" s="65">
        <v>-11621.887044372559</v>
      </c>
      <c r="AQ9" s="65">
        <v>-269526.07231445314</v>
      </c>
      <c r="AR9" s="65"/>
      <c r="AS9" s="65"/>
      <c r="AT9" s="65"/>
      <c r="AU9" s="65"/>
      <c r="AV9" s="65"/>
      <c r="AW9" s="65"/>
      <c r="AX9" s="65"/>
      <c r="AY9" s="65"/>
      <c r="AZ9" s="65"/>
      <c r="BA9" s="65"/>
      <c r="BB9" s="65"/>
      <c r="BC9" s="65"/>
      <c r="BD9" s="65"/>
      <c r="BE9" s="68"/>
    </row>
    <row r="10" spans="1:97" x14ac:dyDescent="0.2">
      <c r="A10" s="64" t="s">
        <v>233</v>
      </c>
      <c r="B10" s="65">
        <f t="shared" si="0"/>
        <v>0</v>
      </c>
      <c r="C10" s="65"/>
      <c r="D10" s="65"/>
      <c r="E10" s="65"/>
      <c r="F10" s="65"/>
      <c r="G10" s="65"/>
      <c r="H10" s="65"/>
      <c r="I10" s="65"/>
      <c r="J10" s="65"/>
      <c r="K10" s="65"/>
      <c r="L10" s="65"/>
      <c r="M10" s="67"/>
      <c r="N10" s="65"/>
      <c r="O10" s="65"/>
      <c r="P10" s="65"/>
      <c r="Q10" s="65">
        <f t="shared" si="1"/>
        <v>0</v>
      </c>
      <c r="R10" s="65"/>
      <c r="S10" s="65"/>
      <c r="T10" s="65"/>
      <c r="U10" s="65"/>
      <c r="V10" s="67"/>
      <c r="W10" s="65">
        <f t="shared" si="2"/>
        <v>0</v>
      </c>
      <c r="X10" s="65"/>
      <c r="Y10" s="65"/>
      <c r="Z10" s="65"/>
      <c r="AA10" s="65"/>
      <c r="AB10" s="65"/>
      <c r="AC10" s="65"/>
      <c r="AD10" s="65"/>
      <c r="AE10" s="65"/>
      <c r="AF10" s="65"/>
      <c r="AG10" s="65"/>
      <c r="AH10" s="65"/>
      <c r="AI10" s="65"/>
      <c r="AJ10" s="65"/>
      <c r="AK10" s="65">
        <v>-4471812.7117187502</v>
      </c>
      <c r="AL10" s="65"/>
      <c r="AM10" s="65"/>
      <c r="AN10" s="65"/>
      <c r="AO10" s="65"/>
      <c r="AP10" s="65"/>
      <c r="AQ10" s="65"/>
      <c r="AR10" s="65"/>
      <c r="AS10" s="65"/>
      <c r="AT10" s="65"/>
      <c r="AU10" s="65"/>
      <c r="AV10" s="65"/>
      <c r="AW10" s="65"/>
      <c r="AX10" s="65"/>
      <c r="AY10" s="65"/>
      <c r="AZ10" s="65"/>
      <c r="BA10" s="65"/>
      <c r="BB10" s="65"/>
      <c r="BC10" s="65"/>
      <c r="BD10" s="65"/>
      <c r="BE10" s="68"/>
    </row>
    <row r="11" spans="1:97" x14ac:dyDescent="0.2">
      <c r="A11" s="64" t="s">
        <v>234</v>
      </c>
      <c r="B11" s="65">
        <f t="shared" si="0"/>
        <v>0</v>
      </c>
      <c r="C11" s="65"/>
      <c r="D11" s="65"/>
      <c r="E11" s="65"/>
      <c r="F11" s="65"/>
      <c r="G11" s="65"/>
      <c r="H11" s="65"/>
      <c r="I11" s="65"/>
      <c r="J11" s="65"/>
      <c r="K11" s="65"/>
      <c r="L11" s="65"/>
      <c r="M11" s="67"/>
      <c r="N11" s="65"/>
      <c r="O11" s="65"/>
      <c r="P11" s="65"/>
      <c r="Q11" s="65">
        <f t="shared" si="1"/>
        <v>0</v>
      </c>
      <c r="R11" s="65"/>
      <c r="S11" s="65"/>
      <c r="T11" s="65"/>
      <c r="U11" s="65"/>
      <c r="V11" s="67"/>
      <c r="W11" s="65">
        <f t="shared" si="2"/>
        <v>0</v>
      </c>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8"/>
    </row>
    <row r="12" spans="1:97" s="2" customFormat="1" ht="15" customHeight="1" x14ac:dyDescent="0.2">
      <c r="A12" s="70" t="s">
        <v>235</v>
      </c>
      <c r="B12" s="71">
        <f t="shared" ref="B12:BE12" si="3">SUM(B6:B11)</f>
        <v>381888795.49146843</v>
      </c>
      <c r="C12" s="71">
        <f t="shared" si="3"/>
        <v>0</v>
      </c>
      <c r="D12" s="71">
        <f t="shared" si="3"/>
        <v>7181694.9055312499</v>
      </c>
      <c r="E12" s="71">
        <f t="shared" si="3"/>
        <v>374707100.58593714</v>
      </c>
      <c r="F12" s="71">
        <f t="shared" si="3"/>
        <v>0</v>
      </c>
      <c r="G12" s="71">
        <f t="shared" si="3"/>
        <v>0</v>
      </c>
      <c r="H12" s="71">
        <f t="shared" si="3"/>
        <v>0</v>
      </c>
      <c r="I12" s="71">
        <f t="shared" si="3"/>
        <v>0</v>
      </c>
      <c r="J12" s="71">
        <f t="shared" si="3"/>
        <v>0</v>
      </c>
      <c r="K12" s="71">
        <f t="shared" si="3"/>
        <v>0</v>
      </c>
      <c r="L12" s="71">
        <f t="shared" si="3"/>
        <v>0</v>
      </c>
      <c r="M12" s="72">
        <f t="shared" si="3"/>
        <v>0</v>
      </c>
      <c r="N12" s="71">
        <f t="shared" si="3"/>
        <v>0</v>
      </c>
      <c r="O12" s="71">
        <f t="shared" si="3"/>
        <v>0</v>
      </c>
      <c r="P12" s="71">
        <f t="shared" si="3"/>
        <v>0</v>
      </c>
      <c r="Q12" s="71">
        <f t="shared" si="3"/>
        <v>68420829.892999992</v>
      </c>
      <c r="R12" s="71">
        <f t="shared" si="3"/>
        <v>68420829.892999992</v>
      </c>
      <c r="S12" s="71">
        <f t="shared" si="3"/>
        <v>0</v>
      </c>
      <c r="T12" s="71">
        <f t="shared" si="3"/>
        <v>0</v>
      </c>
      <c r="U12" s="71">
        <f t="shared" si="3"/>
        <v>0</v>
      </c>
      <c r="V12" s="72">
        <f t="shared" si="3"/>
        <v>9220288.2931758519</v>
      </c>
      <c r="W12" s="72">
        <f t="shared" si="3"/>
        <v>64280789.978715926</v>
      </c>
      <c r="X12" s="71">
        <f t="shared" si="3"/>
        <v>64280789.978715926</v>
      </c>
      <c r="Y12" s="71">
        <f t="shared" si="3"/>
        <v>0</v>
      </c>
      <c r="Z12" s="71">
        <f t="shared" si="3"/>
        <v>0</v>
      </c>
      <c r="AA12" s="71">
        <f t="shared" si="3"/>
        <v>0</v>
      </c>
      <c r="AB12" s="71">
        <f t="shared" si="3"/>
        <v>0</v>
      </c>
      <c r="AC12" s="71">
        <f t="shared" si="3"/>
        <v>0</v>
      </c>
      <c r="AD12" s="71">
        <f t="shared" si="3"/>
        <v>0</v>
      </c>
      <c r="AE12" s="71">
        <f t="shared" si="3"/>
        <v>238.36765210747717</v>
      </c>
      <c r="AF12" s="71">
        <f t="shared" si="3"/>
        <v>4088437.6577070309</v>
      </c>
      <c r="AG12" s="71">
        <f t="shared" si="3"/>
        <v>0</v>
      </c>
      <c r="AH12" s="71">
        <f t="shared" si="3"/>
        <v>0</v>
      </c>
      <c r="AI12" s="71">
        <f t="shared" si="3"/>
        <v>0</v>
      </c>
      <c r="AJ12" s="71">
        <f t="shared" si="3"/>
        <v>-13922.650526202322</v>
      </c>
      <c r="AK12" s="71">
        <f t="shared" si="3"/>
        <v>308622.34218749963</v>
      </c>
      <c r="AL12" s="71">
        <f t="shared" si="3"/>
        <v>-2717181.5049274904</v>
      </c>
      <c r="AM12" s="71">
        <f t="shared" si="3"/>
        <v>0</v>
      </c>
      <c r="AN12" s="71">
        <f t="shared" si="3"/>
        <v>-12652.545569038391</v>
      </c>
      <c r="AO12" s="71">
        <f t="shared" si="3"/>
        <v>90031.085253906262</v>
      </c>
      <c r="AP12" s="71">
        <f t="shared" si="3"/>
        <v>-11501.534701819421</v>
      </c>
      <c r="AQ12" s="71">
        <f t="shared" si="3"/>
        <v>-185625.25793457031</v>
      </c>
      <c r="AR12" s="71">
        <f t="shared" si="3"/>
        <v>0</v>
      </c>
      <c r="AS12" s="71">
        <f t="shared" si="3"/>
        <v>0</v>
      </c>
      <c r="AT12" s="71">
        <f t="shared" si="3"/>
        <v>0</v>
      </c>
      <c r="AU12" s="71">
        <f t="shared" si="3"/>
        <v>0</v>
      </c>
      <c r="AV12" s="71">
        <f t="shared" si="3"/>
        <v>0</v>
      </c>
      <c r="AW12" s="71">
        <f t="shared" si="3"/>
        <v>0</v>
      </c>
      <c r="AX12" s="71">
        <f t="shared" si="3"/>
        <v>0</v>
      </c>
      <c r="AY12" s="71">
        <f t="shared" si="3"/>
        <v>0</v>
      </c>
      <c r="AZ12" s="71">
        <f t="shared" si="3"/>
        <v>0</v>
      </c>
      <c r="BA12" s="71">
        <f t="shared" si="3"/>
        <v>0</v>
      </c>
      <c r="BB12" s="71">
        <f t="shared" si="3"/>
        <v>0</v>
      </c>
      <c r="BC12" s="71">
        <f t="shared" si="3"/>
        <v>0</v>
      </c>
      <c r="BD12" s="71">
        <f t="shared" si="3"/>
        <v>0</v>
      </c>
      <c r="BE12" s="73">
        <f t="shared" si="3"/>
        <v>0</v>
      </c>
    </row>
    <row r="13" spans="1:97" x14ac:dyDescent="0.2">
      <c r="A13" s="64" t="s">
        <v>236</v>
      </c>
      <c r="B13" s="65"/>
      <c r="C13" s="65"/>
      <c r="D13" s="65"/>
      <c r="E13" s="65"/>
      <c r="F13" s="65"/>
      <c r="G13" s="65"/>
      <c r="H13" s="65"/>
      <c r="I13" s="65"/>
      <c r="J13" s="65"/>
      <c r="K13" s="65"/>
      <c r="L13" s="65"/>
      <c r="M13" s="67"/>
      <c r="N13" s="65"/>
      <c r="O13" s="65"/>
      <c r="P13" s="65"/>
      <c r="Q13" s="65"/>
      <c r="R13" s="65"/>
      <c r="S13" s="65"/>
      <c r="T13" s="65"/>
      <c r="U13" s="65"/>
      <c r="V13" s="67"/>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8"/>
    </row>
    <row r="14" spans="1:97" x14ac:dyDescent="0.2">
      <c r="A14" s="64" t="s">
        <v>237</v>
      </c>
      <c r="B14" s="65">
        <f>+D14+E14</f>
        <v>0</v>
      </c>
      <c r="C14" s="65"/>
      <c r="D14" s="65"/>
      <c r="E14" s="65"/>
      <c r="F14" s="65"/>
      <c r="G14" s="65"/>
      <c r="H14" s="65"/>
      <c r="I14" s="65"/>
      <c r="J14" s="65"/>
      <c r="K14" s="65"/>
      <c r="L14" s="65"/>
      <c r="M14" s="67"/>
      <c r="N14" s="65"/>
      <c r="O14" s="65"/>
      <c r="P14" s="65"/>
      <c r="Q14" s="65">
        <f>SUM(R14:U14)</f>
        <v>0</v>
      </c>
      <c r="R14" s="65"/>
      <c r="S14" s="65"/>
      <c r="T14" s="65"/>
      <c r="U14" s="65"/>
      <c r="V14" s="67"/>
      <c r="W14" s="65">
        <f>SUM(X14:AB14)</f>
        <v>0</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8"/>
    </row>
    <row r="15" spans="1:97" x14ac:dyDescent="0.2">
      <c r="A15" s="64" t="s">
        <v>238</v>
      </c>
      <c r="B15" s="65">
        <f>-(B12+(B14+B17+B36+B49)-B51)</f>
        <v>-12943259.119141087</v>
      </c>
      <c r="C15" s="65">
        <f t="shared" ref="C15:AX15" si="4">-(C12+(C14+C17+C36+C49)-C51)</f>
        <v>0</v>
      </c>
      <c r="D15" s="65">
        <f t="shared" si="4"/>
        <v>0</v>
      </c>
      <c r="E15" s="65">
        <f t="shared" si="4"/>
        <v>-12943259.119141087</v>
      </c>
      <c r="F15" s="65">
        <f t="shared" si="4"/>
        <v>0</v>
      </c>
      <c r="G15" s="65">
        <f t="shared" si="4"/>
        <v>0</v>
      </c>
      <c r="H15" s="65">
        <f t="shared" si="4"/>
        <v>0</v>
      </c>
      <c r="I15" s="65">
        <f t="shared" si="4"/>
        <v>0</v>
      </c>
      <c r="J15" s="65">
        <f t="shared" si="4"/>
        <v>-0.26431884779594839</v>
      </c>
      <c r="K15" s="65">
        <f t="shared" si="4"/>
        <v>0</v>
      </c>
      <c r="L15" s="65">
        <f t="shared" si="4"/>
        <v>0</v>
      </c>
      <c r="M15" s="65">
        <f t="shared" si="4"/>
        <v>-2.3295898456126451E-2</v>
      </c>
      <c r="N15" s="65">
        <f t="shared" si="4"/>
        <v>0</v>
      </c>
      <c r="O15" s="65">
        <f t="shared" si="4"/>
        <v>0</v>
      </c>
      <c r="P15" s="65">
        <f t="shared" si="4"/>
        <v>0</v>
      </c>
      <c r="Q15" s="65">
        <f t="shared" si="4"/>
        <v>0</v>
      </c>
      <c r="R15" s="65">
        <f t="shared" si="4"/>
        <v>0</v>
      </c>
      <c r="S15" s="65">
        <f t="shared" si="4"/>
        <v>0</v>
      </c>
      <c r="T15" s="65">
        <f t="shared" si="4"/>
        <v>0</v>
      </c>
      <c r="U15" s="65">
        <f t="shared" si="4"/>
        <v>0</v>
      </c>
      <c r="V15" s="65">
        <f t="shared" si="4"/>
        <v>-1814506.308219797</v>
      </c>
      <c r="W15" s="65">
        <f>-(W12+(W14+W17+W36+W49)-W51)</f>
        <v>-25744118.566672184</v>
      </c>
      <c r="X15" s="65">
        <f t="shared" si="4"/>
        <v>-2.5380909293889999</v>
      </c>
      <c r="Y15" s="65">
        <f t="shared" si="4"/>
        <v>0</v>
      </c>
      <c r="Z15" s="65">
        <f t="shared" si="4"/>
        <v>0</v>
      </c>
      <c r="AA15" s="65">
        <f t="shared" si="4"/>
        <v>0</v>
      </c>
      <c r="AB15" s="65">
        <f t="shared" si="4"/>
        <v>-25744116.028581254</v>
      </c>
      <c r="AC15" s="65">
        <f t="shared" si="4"/>
        <v>-587618.64951562497</v>
      </c>
      <c r="AD15" s="65">
        <f t="shared" si="4"/>
        <v>0</v>
      </c>
      <c r="AE15" s="65">
        <f t="shared" si="4"/>
        <v>-3.4483162336982787E-2</v>
      </c>
      <c r="AF15" s="65">
        <f t="shared" si="4"/>
        <v>-0.65699753910303116</v>
      </c>
      <c r="AG15" s="65">
        <f t="shared" si="4"/>
        <v>0</v>
      </c>
      <c r="AH15" s="65">
        <f t="shared" si="4"/>
        <v>0</v>
      </c>
      <c r="AI15" s="65">
        <f t="shared" si="4"/>
        <v>0</v>
      </c>
      <c r="AJ15" s="65">
        <f t="shared" si="4"/>
        <v>9.060366777703166E-3</v>
      </c>
      <c r="AK15" s="65">
        <f t="shared" si="4"/>
        <v>0.18815917894244194</v>
      </c>
      <c r="AL15" s="65">
        <f t="shared" si="4"/>
        <v>-1.6145386034622788E-2</v>
      </c>
      <c r="AM15" s="65">
        <f t="shared" si="4"/>
        <v>0</v>
      </c>
      <c r="AN15" s="65">
        <f t="shared" si="4"/>
        <v>-337008.89066143037</v>
      </c>
      <c r="AO15" s="65">
        <f t="shared" si="4"/>
        <v>-4900070.4235351561</v>
      </c>
      <c r="AP15" s="65">
        <f t="shared" si="4"/>
        <v>-1163866.1267434929</v>
      </c>
      <c r="AQ15" s="65">
        <f t="shared" si="4"/>
        <v>-18395.651000976563</v>
      </c>
      <c r="AR15" s="65">
        <f t="shared" si="4"/>
        <v>0</v>
      </c>
      <c r="AS15" s="65">
        <f t="shared" si="4"/>
        <v>0</v>
      </c>
      <c r="AT15" s="65">
        <f t="shared" si="4"/>
        <v>0</v>
      </c>
      <c r="AU15" s="65">
        <f t="shared" si="4"/>
        <v>0</v>
      </c>
      <c r="AV15" s="65">
        <f t="shared" si="4"/>
        <v>0</v>
      </c>
      <c r="AW15" s="65">
        <f t="shared" si="4"/>
        <v>0</v>
      </c>
      <c r="AX15" s="65">
        <f t="shared" si="4"/>
        <v>0</v>
      </c>
      <c r="AY15" s="65">
        <f>-(AY12+(AY14+AY17+AY36+AY49)-AY51)</f>
        <v>0</v>
      </c>
      <c r="AZ15" s="65">
        <f>-(AZ12+(AZ14+AZ17+AZ36+AZ49)-AZ51)</f>
        <v>0</v>
      </c>
      <c r="BA15" s="65">
        <f>-(BA12+(BA14+BA17+BA36+BA49)-BA51)</f>
        <v>0</v>
      </c>
      <c r="BB15" s="65">
        <f>-(BB12+(BB14+BB17+BB36+BB49)-BB51)</f>
        <v>0</v>
      </c>
      <c r="BC15" s="65">
        <f>-(BC12+(BC14+BC17+BC36+BC49)-BC51)</f>
        <v>0</v>
      </c>
      <c r="BD15" s="65">
        <f>-(BD12+(BD14+BD36+BD49)-BD51)</f>
        <v>0</v>
      </c>
      <c r="BE15" s="68">
        <f>-(BE12+(BE14+BE36+BE49)-BE51)</f>
        <v>0</v>
      </c>
    </row>
    <row r="16" spans="1:97" x14ac:dyDescent="0.2">
      <c r="A16" s="64" t="s">
        <v>236</v>
      </c>
      <c r="B16" s="65"/>
      <c r="C16" s="65"/>
      <c r="D16" s="65"/>
      <c r="E16" s="65"/>
      <c r="F16" s="65"/>
      <c r="G16" s="65"/>
      <c r="H16" s="65"/>
      <c r="I16" s="65"/>
      <c r="J16" s="65"/>
      <c r="K16" s="65"/>
      <c r="L16" s="65"/>
      <c r="M16" s="67"/>
      <c r="N16" s="65"/>
      <c r="O16" s="65"/>
      <c r="P16" s="65"/>
      <c r="Q16" s="65"/>
      <c r="R16" s="65"/>
      <c r="S16" s="65"/>
      <c r="T16" s="65"/>
      <c r="U16" s="65"/>
      <c r="V16" s="67"/>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8"/>
    </row>
    <row r="17" spans="1:57" s="2" customFormat="1" ht="15" customHeight="1" x14ac:dyDescent="0.2">
      <c r="A17" s="70" t="s">
        <v>239</v>
      </c>
      <c r="B17" s="71">
        <f>SUM(B18:B34)</f>
        <v>-319426295.24323732</v>
      </c>
      <c r="C17" s="71">
        <f t="shared" ref="C17:BE17" si="5">SUM(C18:C34)</f>
        <v>0</v>
      </c>
      <c r="D17" s="71">
        <f t="shared" si="5"/>
        <v>-7181694.9055312499</v>
      </c>
      <c r="E17" s="71">
        <f t="shared" si="5"/>
        <v>-312244600.33770603</v>
      </c>
      <c r="F17" s="71">
        <f t="shared" si="5"/>
        <v>0</v>
      </c>
      <c r="G17" s="71">
        <f t="shared" si="5"/>
        <v>0</v>
      </c>
      <c r="H17" s="71">
        <f t="shared" si="5"/>
        <v>0</v>
      </c>
      <c r="I17" s="71">
        <f t="shared" si="5"/>
        <v>0</v>
      </c>
      <c r="J17" s="71">
        <f t="shared" si="5"/>
        <v>712860.31974609382</v>
      </c>
      <c r="K17" s="71">
        <f t="shared" si="5"/>
        <v>0</v>
      </c>
      <c r="L17" s="71">
        <f t="shared" si="5"/>
        <v>0</v>
      </c>
      <c r="M17" s="72">
        <f t="shared" si="5"/>
        <v>1030410.01578125</v>
      </c>
      <c r="N17" s="71">
        <f t="shared" si="5"/>
        <v>348855.49670410156</v>
      </c>
      <c r="O17" s="71">
        <f t="shared" si="5"/>
        <v>3707177.1</v>
      </c>
      <c r="P17" s="71">
        <f t="shared" si="5"/>
        <v>0</v>
      </c>
      <c r="Q17" s="71">
        <f t="shared" si="5"/>
        <v>-17975582.195999999</v>
      </c>
      <c r="R17" s="71">
        <f t="shared" si="5"/>
        <v>-17975582.195999999</v>
      </c>
      <c r="S17" s="71">
        <f t="shared" si="5"/>
        <v>0</v>
      </c>
      <c r="T17" s="71">
        <f t="shared" si="5"/>
        <v>0</v>
      </c>
      <c r="U17" s="71">
        <f t="shared" si="5"/>
        <v>0</v>
      </c>
      <c r="V17" s="72">
        <f t="shared" si="5"/>
        <v>-3781908.9114609375</v>
      </c>
      <c r="W17" s="72">
        <f t="shared" si="5"/>
        <v>-38536671.412043743</v>
      </c>
      <c r="X17" s="71">
        <f t="shared" si="5"/>
        <v>-64280787.440624997</v>
      </c>
      <c r="Y17" s="71">
        <f t="shared" si="5"/>
        <v>0</v>
      </c>
      <c r="Z17" s="71">
        <f t="shared" si="5"/>
        <v>0</v>
      </c>
      <c r="AA17" s="71">
        <f t="shared" si="5"/>
        <v>0</v>
      </c>
      <c r="AB17" s="71">
        <f t="shared" si="5"/>
        <v>25744116.028581254</v>
      </c>
      <c r="AC17" s="71">
        <f t="shared" si="5"/>
        <v>293809.32475781249</v>
      </c>
      <c r="AD17" s="71">
        <f t="shared" si="5"/>
        <v>0</v>
      </c>
      <c r="AE17" s="71">
        <f t="shared" si="5"/>
        <v>1033133.9256210937</v>
      </c>
      <c r="AF17" s="71">
        <f t="shared" si="5"/>
        <v>23133591.861749999</v>
      </c>
      <c r="AG17" s="71">
        <f t="shared" si="5"/>
        <v>0</v>
      </c>
      <c r="AH17" s="71">
        <f t="shared" si="5"/>
        <v>0</v>
      </c>
      <c r="AI17" s="71">
        <f t="shared" si="5"/>
        <v>0</v>
      </c>
      <c r="AJ17" s="71">
        <f t="shared" si="5"/>
        <v>1338514.4736601561</v>
      </c>
      <c r="AK17" s="71">
        <f t="shared" si="5"/>
        <v>26924106.3125</v>
      </c>
      <c r="AL17" s="71">
        <f t="shared" si="5"/>
        <v>4225990.8776679691</v>
      </c>
      <c r="AM17" s="71">
        <f t="shared" si="5"/>
        <v>0</v>
      </c>
      <c r="AN17" s="71">
        <f t="shared" si="5"/>
        <v>349661.43623046874</v>
      </c>
      <c r="AO17" s="71">
        <f t="shared" si="5"/>
        <v>4810039.3382812496</v>
      </c>
      <c r="AP17" s="71">
        <f t="shared" si="5"/>
        <v>1175367.6614453124</v>
      </c>
      <c r="AQ17" s="71">
        <f t="shared" si="5"/>
        <v>204020.90893554688</v>
      </c>
      <c r="AR17" s="71">
        <f t="shared" si="5"/>
        <v>0</v>
      </c>
      <c r="AS17" s="71">
        <f t="shared" si="5"/>
        <v>0</v>
      </c>
      <c r="AT17" s="71">
        <f t="shared" si="5"/>
        <v>0</v>
      </c>
      <c r="AU17" s="71">
        <f t="shared" si="5"/>
        <v>0</v>
      </c>
      <c r="AV17" s="71">
        <f t="shared" si="5"/>
        <v>0</v>
      </c>
      <c r="AW17" s="71">
        <f t="shared" si="5"/>
        <v>0</v>
      </c>
      <c r="AX17" s="71">
        <f t="shared" si="5"/>
        <v>0</v>
      </c>
      <c r="AY17" s="71">
        <f t="shared" si="5"/>
        <v>0</v>
      </c>
      <c r="AZ17" s="71">
        <f t="shared" si="5"/>
        <v>0</v>
      </c>
      <c r="BA17" s="71">
        <f t="shared" si="5"/>
        <v>0</v>
      </c>
      <c r="BB17" s="71">
        <f t="shared" si="5"/>
        <v>0</v>
      </c>
      <c r="BC17" s="71">
        <f t="shared" si="5"/>
        <v>0</v>
      </c>
      <c r="BD17" s="71">
        <f t="shared" si="5"/>
        <v>0</v>
      </c>
      <c r="BE17" s="73">
        <f t="shared" si="5"/>
        <v>0</v>
      </c>
    </row>
    <row r="18" spans="1:57" x14ac:dyDescent="0.2">
      <c r="A18" s="64" t="s">
        <v>240</v>
      </c>
      <c r="B18" s="65">
        <f t="shared" ref="B18:B33" si="6">+D18+E18+F18</f>
        <v>-226805726.31892499</v>
      </c>
      <c r="C18" s="65"/>
      <c r="D18" s="65"/>
      <c r="E18" s="65">
        <v>-226805726.31892499</v>
      </c>
      <c r="F18" s="65"/>
      <c r="G18" s="65"/>
      <c r="H18" s="65"/>
      <c r="I18" s="65"/>
      <c r="J18" s="65"/>
      <c r="K18" s="65"/>
      <c r="L18" s="65"/>
      <c r="M18" s="67"/>
      <c r="N18" s="65"/>
      <c r="O18" s="65"/>
      <c r="P18" s="65"/>
      <c r="Q18" s="65">
        <f t="shared" ref="Q18:Q34" si="7">SUM(R18:U18)</f>
        <v>0</v>
      </c>
      <c r="R18" s="65"/>
      <c r="S18" s="65"/>
      <c r="T18" s="65"/>
      <c r="U18" s="65"/>
      <c r="V18" s="67"/>
      <c r="W18" s="65">
        <f t="shared" ref="W18:W34" si="8">SUM(X18:AB18)</f>
        <v>0</v>
      </c>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f>-AU90*3.6/0.33</f>
        <v>0</v>
      </c>
      <c r="AV18" s="65">
        <f>-AV90*3.6</f>
        <v>0</v>
      </c>
      <c r="AW18" s="65">
        <f>-AW90*3.6/0.1</f>
        <v>0</v>
      </c>
      <c r="AX18" s="65">
        <f>-AX90*3.6</f>
        <v>0</v>
      </c>
      <c r="AY18" s="65">
        <f>-AY90*3.6</f>
        <v>0</v>
      </c>
      <c r="AZ18" s="65">
        <f>-AZ90*3.6</f>
        <v>0</v>
      </c>
      <c r="BA18" s="65"/>
      <c r="BB18" s="65"/>
      <c r="BC18" s="65"/>
      <c r="BD18" s="65">
        <f>-BD90*3.6</f>
        <v>0</v>
      </c>
      <c r="BE18" s="68"/>
    </row>
    <row r="19" spans="1:57" x14ac:dyDescent="0.2">
      <c r="A19" s="64" t="s">
        <v>241</v>
      </c>
      <c r="B19" s="65">
        <f t="shared" si="6"/>
        <v>-2082215.6006310547</v>
      </c>
      <c r="C19" s="65"/>
      <c r="D19" s="65"/>
      <c r="E19" s="65">
        <v>-2082215.6006310547</v>
      </c>
      <c r="F19" s="65"/>
      <c r="G19" s="65"/>
      <c r="H19" s="65"/>
      <c r="I19" s="65"/>
      <c r="J19" s="65"/>
      <c r="K19" s="65"/>
      <c r="L19" s="65"/>
      <c r="M19" s="67"/>
      <c r="N19" s="65"/>
      <c r="O19" s="65"/>
      <c r="P19" s="65"/>
      <c r="Q19" s="65">
        <f t="shared" si="7"/>
        <v>-450453.96499999997</v>
      </c>
      <c r="R19" s="65">
        <v>-450453.96499999997</v>
      </c>
      <c r="S19" s="65"/>
      <c r="T19" s="65"/>
      <c r="U19" s="65"/>
      <c r="V19" s="67"/>
      <c r="W19" s="65">
        <f t="shared" si="8"/>
        <v>0</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f>-AU91*3.6/0.33</f>
        <v>0</v>
      </c>
      <c r="AV19" s="65">
        <f>-AV91*3.6</f>
        <v>0</v>
      </c>
      <c r="AW19" s="65">
        <f>-AW91*3.6/0.1</f>
        <v>0</v>
      </c>
      <c r="AX19" s="65">
        <f t="shared" ref="AX19:AZ21" si="9">-AX91*3.6</f>
        <v>0</v>
      </c>
      <c r="AY19" s="65">
        <f t="shared" si="9"/>
        <v>0</v>
      </c>
      <c r="AZ19" s="65">
        <f t="shared" si="9"/>
        <v>0</v>
      </c>
      <c r="BA19" s="65"/>
      <c r="BB19" s="65"/>
      <c r="BC19" s="65"/>
      <c r="BD19" s="65">
        <f>-BD91*3.6</f>
        <v>0</v>
      </c>
      <c r="BE19" s="68"/>
    </row>
    <row r="20" spans="1:57" x14ac:dyDescent="0.2">
      <c r="A20" s="64" t="s">
        <v>242</v>
      </c>
      <c r="B20" s="65">
        <f t="shared" si="6"/>
        <v>0</v>
      </c>
      <c r="C20" s="65"/>
      <c r="D20" s="65"/>
      <c r="E20" s="65"/>
      <c r="F20" s="65"/>
      <c r="G20" s="65"/>
      <c r="H20" s="65"/>
      <c r="I20" s="65"/>
      <c r="J20" s="65"/>
      <c r="K20" s="65"/>
      <c r="L20" s="65"/>
      <c r="M20" s="67"/>
      <c r="N20" s="65"/>
      <c r="O20" s="65"/>
      <c r="P20" s="65"/>
      <c r="Q20" s="65">
        <f t="shared" si="7"/>
        <v>0</v>
      </c>
      <c r="R20" s="65"/>
      <c r="S20" s="65"/>
      <c r="T20" s="65"/>
      <c r="U20" s="65"/>
      <c r="V20" s="67"/>
      <c r="W20" s="65">
        <f t="shared" si="8"/>
        <v>0</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f>-AU92*3.6/0.33</f>
        <v>0</v>
      </c>
      <c r="AV20" s="65">
        <f>-AV92*3.6</f>
        <v>0</v>
      </c>
      <c r="AW20" s="65">
        <f>-AW92*3.6/0.1</f>
        <v>0</v>
      </c>
      <c r="AX20" s="65">
        <f t="shared" si="9"/>
        <v>0</v>
      </c>
      <c r="AY20" s="65">
        <f t="shared" si="9"/>
        <v>0</v>
      </c>
      <c r="AZ20" s="65">
        <f t="shared" si="9"/>
        <v>0</v>
      </c>
      <c r="BA20" s="65"/>
      <c r="BB20" s="65"/>
      <c r="BC20" s="65"/>
      <c r="BD20" s="65">
        <f>-BD92*3.6</f>
        <v>0</v>
      </c>
      <c r="BE20" s="68">
        <f>-BE95</f>
        <v>0</v>
      </c>
    </row>
    <row r="21" spans="1:57" x14ac:dyDescent="0.2">
      <c r="A21" s="64" t="s">
        <v>243</v>
      </c>
      <c r="B21" s="65">
        <f t="shared" si="6"/>
        <v>0</v>
      </c>
      <c r="C21" s="65"/>
      <c r="D21" s="65"/>
      <c r="E21" s="65"/>
      <c r="F21" s="65"/>
      <c r="G21" s="65"/>
      <c r="H21" s="65"/>
      <c r="I21" s="65"/>
      <c r="J21" s="65"/>
      <c r="K21" s="65"/>
      <c r="L21" s="65"/>
      <c r="M21" s="67"/>
      <c r="N21" s="65"/>
      <c r="O21" s="65"/>
      <c r="P21" s="65"/>
      <c r="Q21" s="65">
        <f t="shared" si="7"/>
        <v>0</v>
      </c>
      <c r="R21" s="65"/>
      <c r="S21" s="65"/>
      <c r="T21" s="65"/>
      <c r="U21" s="65"/>
      <c r="V21" s="67"/>
      <c r="W21" s="65">
        <f t="shared" si="8"/>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f>-AU93*3.6/0.33</f>
        <v>0</v>
      </c>
      <c r="AV21" s="65">
        <f>-AV93*3.6</f>
        <v>0</v>
      </c>
      <c r="AW21" s="65">
        <f>-AW93*3.6/0.1</f>
        <v>0</v>
      </c>
      <c r="AX21" s="65">
        <f t="shared" si="9"/>
        <v>0</v>
      </c>
      <c r="AY21" s="65">
        <f t="shared" si="9"/>
        <v>0</v>
      </c>
      <c r="AZ21" s="65">
        <f t="shared" si="9"/>
        <v>0</v>
      </c>
      <c r="BA21" s="65"/>
      <c r="BB21" s="65"/>
      <c r="BC21" s="65"/>
      <c r="BD21" s="65">
        <f>-BD93*3.6</f>
        <v>0</v>
      </c>
      <c r="BE21" s="68">
        <f>-BE96</f>
        <v>0</v>
      </c>
    </row>
    <row r="22" spans="1:57" x14ac:dyDescent="0.2">
      <c r="A22" s="64" t="s">
        <v>163</v>
      </c>
      <c r="B22" s="65">
        <f t="shared" si="6"/>
        <v>0</v>
      </c>
      <c r="C22" s="65"/>
      <c r="D22" s="65"/>
      <c r="E22" s="65"/>
      <c r="F22" s="65"/>
      <c r="G22" s="65"/>
      <c r="H22" s="65"/>
      <c r="I22" s="65"/>
      <c r="J22" s="65"/>
      <c r="K22" s="65"/>
      <c r="L22" s="65"/>
      <c r="M22" s="67"/>
      <c r="N22" s="65"/>
      <c r="O22" s="65"/>
      <c r="P22" s="65"/>
      <c r="Q22" s="65">
        <f t="shared" si="7"/>
        <v>0</v>
      </c>
      <c r="R22" s="65"/>
      <c r="S22" s="65"/>
      <c r="T22" s="65"/>
      <c r="U22" s="65"/>
      <c r="V22" s="67"/>
      <c r="W22" s="65">
        <f t="shared" si="8"/>
        <v>0</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8">
        <f>-BE97</f>
        <v>0</v>
      </c>
    </row>
    <row r="23" spans="1:57" x14ac:dyDescent="0.2">
      <c r="A23" s="64" t="s">
        <v>244</v>
      </c>
      <c r="B23" s="65">
        <f t="shared" si="6"/>
        <v>0</v>
      </c>
      <c r="C23" s="65"/>
      <c r="D23" s="65"/>
      <c r="E23" s="65"/>
      <c r="F23" s="65"/>
      <c r="G23" s="65"/>
      <c r="H23" s="65"/>
      <c r="I23" s="65"/>
      <c r="J23" s="65"/>
      <c r="K23" s="65"/>
      <c r="L23" s="65"/>
      <c r="M23" s="67"/>
      <c r="N23" s="65"/>
      <c r="O23" s="65"/>
      <c r="P23" s="65"/>
      <c r="Q23" s="65">
        <f t="shared" si="7"/>
        <v>0</v>
      </c>
      <c r="R23" s="65"/>
      <c r="S23" s="65"/>
      <c r="T23" s="65"/>
      <c r="U23" s="65"/>
      <c r="V23" s="67"/>
      <c r="W23" s="65">
        <f t="shared" si="8"/>
        <v>0</v>
      </c>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8">
        <f>-BE98</f>
        <v>0</v>
      </c>
    </row>
    <row r="24" spans="1:57" x14ac:dyDescent="0.2">
      <c r="A24" s="64" t="s">
        <v>245</v>
      </c>
      <c r="B24" s="65">
        <f t="shared" si="6"/>
        <v>0</v>
      </c>
      <c r="C24" s="65"/>
      <c r="D24" s="65"/>
      <c r="E24" s="65"/>
      <c r="F24" s="65"/>
      <c r="G24" s="65"/>
      <c r="H24" s="65"/>
      <c r="I24" s="65"/>
      <c r="J24" s="65"/>
      <c r="K24" s="65"/>
      <c r="L24" s="65"/>
      <c r="M24" s="67"/>
      <c r="N24" s="65"/>
      <c r="O24" s="65"/>
      <c r="P24" s="65"/>
      <c r="Q24" s="65">
        <f t="shared" si="7"/>
        <v>0</v>
      </c>
      <c r="R24" s="65"/>
      <c r="S24" s="65"/>
      <c r="T24" s="65"/>
      <c r="U24" s="65"/>
      <c r="V24" s="67"/>
      <c r="W24" s="65">
        <f t="shared" si="8"/>
        <v>0</v>
      </c>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8"/>
    </row>
    <row r="25" spans="1:57" x14ac:dyDescent="0.2">
      <c r="A25" s="64" t="s">
        <v>246</v>
      </c>
      <c r="B25" s="65">
        <f t="shared" si="6"/>
        <v>0</v>
      </c>
      <c r="C25" s="65"/>
      <c r="D25" s="65"/>
      <c r="E25" s="65"/>
      <c r="F25" s="65"/>
      <c r="G25" s="65"/>
      <c r="H25" s="65"/>
      <c r="I25" s="65"/>
      <c r="J25" s="65"/>
      <c r="K25" s="65"/>
      <c r="L25" s="65"/>
      <c r="M25" s="67"/>
      <c r="N25" s="65"/>
      <c r="O25" s="65"/>
      <c r="P25" s="65"/>
      <c r="Q25" s="65">
        <f t="shared" si="7"/>
        <v>0</v>
      </c>
      <c r="R25" s="65"/>
      <c r="S25" s="65"/>
      <c r="T25" s="65"/>
      <c r="U25" s="65"/>
      <c r="V25" s="67"/>
      <c r="W25" s="65">
        <f t="shared" si="8"/>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8"/>
    </row>
    <row r="26" spans="1:57" x14ac:dyDescent="0.2">
      <c r="A26" s="64" t="s">
        <v>247</v>
      </c>
      <c r="B26" s="65">
        <f t="shared" si="6"/>
        <v>0</v>
      </c>
      <c r="C26" s="65"/>
      <c r="D26" s="65"/>
      <c r="E26" s="65"/>
      <c r="F26" s="65"/>
      <c r="G26" s="65"/>
      <c r="H26" s="65"/>
      <c r="I26" s="65"/>
      <c r="J26" s="65"/>
      <c r="K26" s="65"/>
      <c r="L26" s="65"/>
      <c r="M26" s="67"/>
      <c r="N26" s="65"/>
      <c r="O26" s="65"/>
      <c r="P26" s="65"/>
      <c r="Q26" s="65">
        <f t="shared" si="7"/>
        <v>0</v>
      </c>
      <c r="R26" s="65"/>
      <c r="S26" s="65"/>
      <c r="T26" s="65"/>
      <c r="U26" s="65"/>
      <c r="V26" s="67"/>
      <c r="W26" s="65">
        <f t="shared" si="8"/>
        <v>0</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8"/>
    </row>
    <row r="27" spans="1:57" x14ac:dyDescent="0.2">
      <c r="A27" s="64" t="s">
        <v>248</v>
      </c>
      <c r="B27" s="65">
        <f t="shared" si="6"/>
        <v>-7181694.9055312499</v>
      </c>
      <c r="C27" s="65"/>
      <c r="D27" s="65">
        <v>-7181694.9055312499</v>
      </c>
      <c r="E27" s="65"/>
      <c r="F27" s="65"/>
      <c r="G27" s="65"/>
      <c r="H27" s="65"/>
      <c r="I27" s="65"/>
      <c r="J27" s="65">
        <v>5074597.08</v>
      </c>
      <c r="K27" s="65"/>
      <c r="L27" s="65"/>
      <c r="M27" s="67"/>
      <c r="N27" s="65">
        <v>348855.49670410156</v>
      </c>
      <c r="O27" s="65"/>
      <c r="P27" s="65"/>
      <c r="Q27" s="65">
        <f t="shared" si="7"/>
        <v>0</v>
      </c>
      <c r="R27" s="65"/>
      <c r="S27" s="65"/>
      <c r="T27" s="65"/>
      <c r="U27" s="65"/>
      <c r="V27" s="67"/>
      <c r="W27" s="65">
        <f t="shared" si="8"/>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8"/>
    </row>
    <row r="28" spans="1:57" x14ac:dyDescent="0.2">
      <c r="A28" s="64" t="s">
        <v>249</v>
      </c>
      <c r="B28" s="65">
        <f t="shared" si="6"/>
        <v>0</v>
      </c>
      <c r="C28" s="65"/>
      <c r="D28" s="65"/>
      <c r="E28" s="65"/>
      <c r="F28" s="65"/>
      <c r="G28" s="65"/>
      <c r="H28" s="65"/>
      <c r="I28" s="65"/>
      <c r="J28" s="65"/>
      <c r="K28" s="65"/>
      <c r="L28" s="65"/>
      <c r="M28" s="67">
        <v>1030410.01578125</v>
      </c>
      <c r="N28" s="65"/>
      <c r="O28" s="65"/>
      <c r="P28" s="65"/>
      <c r="Q28" s="65">
        <f t="shared" si="7"/>
        <v>0</v>
      </c>
      <c r="R28" s="65"/>
      <c r="S28" s="65"/>
      <c r="T28" s="65"/>
      <c r="U28" s="65"/>
      <c r="V28" s="67"/>
      <c r="W28" s="65">
        <f t="shared" si="8"/>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8"/>
    </row>
    <row r="29" spans="1:57" x14ac:dyDescent="0.2">
      <c r="A29" s="64" t="s">
        <v>250</v>
      </c>
      <c r="B29" s="65">
        <f t="shared" si="6"/>
        <v>0</v>
      </c>
      <c r="C29" s="65"/>
      <c r="D29" s="65"/>
      <c r="E29" s="65"/>
      <c r="F29" s="65"/>
      <c r="G29" s="65"/>
      <c r="H29" s="65"/>
      <c r="I29" s="65"/>
      <c r="J29" s="65">
        <v>-4361736.7602539063</v>
      </c>
      <c r="K29" s="65"/>
      <c r="L29" s="65"/>
      <c r="M29" s="67"/>
      <c r="N29" s="65"/>
      <c r="O29" s="65">
        <v>3707177.1</v>
      </c>
      <c r="P29" s="65"/>
      <c r="Q29" s="65">
        <f t="shared" si="7"/>
        <v>0</v>
      </c>
      <c r="R29" s="65"/>
      <c r="S29" s="65"/>
      <c r="T29" s="65"/>
      <c r="U29" s="65"/>
      <c r="V29" s="67"/>
      <c r="W29" s="65">
        <f t="shared" si="8"/>
        <v>0</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8"/>
    </row>
    <row r="30" spans="1:57" x14ac:dyDescent="0.2">
      <c r="A30" s="64" t="s">
        <v>251</v>
      </c>
      <c r="B30" s="65">
        <f t="shared" si="6"/>
        <v>0</v>
      </c>
      <c r="C30" s="65"/>
      <c r="D30" s="65"/>
      <c r="E30" s="65"/>
      <c r="F30" s="65"/>
      <c r="G30" s="65"/>
      <c r="H30" s="65"/>
      <c r="I30" s="65"/>
      <c r="J30" s="65"/>
      <c r="K30" s="65"/>
      <c r="L30" s="65"/>
      <c r="M30" s="67"/>
      <c r="N30" s="65"/>
      <c r="O30" s="65"/>
      <c r="P30" s="65"/>
      <c r="Q30" s="65">
        <f t="shared" si="7"/>
        <v>0</v>
      </c>
      <c r="R30" s="65"/>
      <c r="S30" s="65"/>
      <c r="T30" s="65"/>
      <c r="U30" s="65"/>
      <c r="V30" s="67"/>
      <c r="W30" s="65">
        <f t="shared" si="8"/>
        <v>0</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8"/>
    </row>
    <row r="31" spans="1:57" x14ac:dyDescent="0.2">
      <c r="A31" s="64" t="s">
        <v>252</v>
      </c>
      <c r="B31" s="65">
        <f t="shared" si="6"/>
        <v>0</v>
      </c>
      <c r="C31" s="65"/>
      <c r="D31" s="65"/>
      <c r="E31" s="65"/>
      <c r="F31" s="65"/>
      <c r="G31" s="65"/>
      <c r="H31" s="65"/>
      <c r="I31" s="65"/>
      <c r="J31" s="65"/>
      <c r="K31" s="65"/>
      <c r="L31" s="65"/>
      <c r="M31" s="67"/>
      <c r="N31" s="65"/>
      <c r="O31" s="65"/>
      <c r="P31" s="65"/>
      <c r="Q31" s="65">
        <f t="shared" si="7"/>
        <v>0</v>
      </c>
      <c r="R31" s="65"/>
      <c r="S31" s="65"/>
      <c r="T31" s="65"/>
      <c r="U31" s="65"/>
      <c r="V31" s="67"/>
      <c r="W31" s="65">
        <f t="shared" si="8"/>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8"/>
    </row>
    <row r="32" spans="1:57" x14ac:dyDescent="0.2">
      <c r="A32" s="64" t="s">
        <v>253</v>
      </c>
      <c r="B32" s="65">
        <f t="shared" si="6"/>
        <v>0</v>
      </c>
      <c r="C32" s="65"/>
      <c r="D32" s="65"/>
      <c r="E32" s="65"/>
      <c r="F32" s="65"/>
      <c r="G32" s="65"/>
      <c r="H32" s="65"/>
      <c r="I32" s="65"/>
      <c r="J32" s="65"/>
      <c r="K32" s="65"/>
      <c r="L32" s="65"/>
      <c r="M32" s="67"/>
      <c r="N32" s="65"/>
      <c r="O32" s="65"/>
      <c r="P32" s="65"/>
      <c r="Q32" s="65">
        <f t="shared" si="7"/>
        <v>0</v>
      </c>
      <c r="R32" s="65"/>
      <c r="S32" s="65"/>
      <c r="T32" s="65"/>
      <c r="U32" s="65"/>
      <c r="V32" s="67"/>
      <c r="W32" s="65">
        <f t="shared" si="8"/>
        <v>-64280787.440624997</v>
      </c>
      <c r="X32" s="65">
        <v>-64280787.440624997</v>
      </c>
      <c r="Y32" s="65"/>
      <c r="Z32" s="65"/>
      <c r="AA32" s="65"/>
      <c r="AB32" s="65"/>
      <c r="AC32" s="65">
        <v>293809.32475781249</v>
      </c>
      <c r="AD32" s="65"/>
      <c r="AE32" s="65">
        <v>1033133.9256210937</v>
      </c>
      <c r="AF32" s="65">
        <v>23133591.861749999</v>
      </c>
      <c r="AG32" s="65"/>
      <c r="AH32" s="65"/>
      <c r="AI32" s="65"/>
      <c r="AJ32" s="65">
        <v>1338514.4736601561</v>
      </c>
      <c r="AK32" s="65">
        <v>26924106.3125</v>
      </c>
      <c r="AL32" s="65">
        <v>4225990.8776679691</v>
      </c>
      <c r="AM32" s="65"/>
      <c r="AN32" s="65">
        <v>349661.43623046874</v>
      </c>
      <c r="AO32" s="65">
        <v>4810039.3382812496</v>
      </c>
      <c r="AP32" s="65">
        <v>1175367.6614453124</v>
      </c>
      <c r="AQ32" s="65">
        <v>204020.90893554688</v>
      </c>
      <c r="AR32" s="65"/>
      <c r="AS32" s="65"/>
      <c r="AT32" s="65"/>
      <c r="AU32" s="65"/>
      <c r="AV32" s="65"/>
      <c r="AW32" s="65"/>
      <c r="AX32" s="65"/>
      <c r="AY32" s="65"/>
      <c r="AZ32" s="65"/>
      <c r="BA32" s="65"/>
      <c r="BB32" s="65"/>
      <c r="BC32" s="65"/>
      <c r="BD32" s="65"/>
      <c r="BE32" s="68"/>
    </row>
    <row r="33" spans="1:57" x14ac:dyDescent="0.2">
      <c r="A33" s="64" t="s">
        <v>254</v>
      </c>
      <c r="B33" s="65">
        <f t="shared" si="6"/>
        <v>-83356658.418149993</v>
      </c>
      <c r="C33" s="65"/>
      <c r="D33" s="65"/>
      <c r="E33" s="65">
        <v>-83356658.418149993</v>
      </c>
      <c r="F33" s="65"/>
      <c r="G33" s="65"/>
      <c r="H33" s="65"/>
      <c r="I33" s="65"/>
      <c r="J33" s="65"/>
      <c r="K33" s="65"/>
      <c r="L33" s="65"/>
      <c r="M33" s="67"/>
      <c r="N33" s="65"/>
      <c r="O33" s="65"/>
      <c r="P33" s="65"/>
      <c r="Q33" s="65">
        <f t="shared" si="7"/>
        <v>0</v>
      </c>
      <c r="R33" s="65"/>
      <c r="S33" s="65"/>
      <c r="T33" s="65"/>
      <c r="U33" s="65"/>
      <c r="V33" s="67">
        <v>-3781908.9114609375</v>
      </c>
      <c r="W33" s="65">
        <f t="shared" si="8"/>
        <v>25744116.028581254</v>
      </c>
      <c r="X33" s="65"/>
      <c r="Y33" s="65"/>
      <c r="Z33" s="65"/>
      <c r="AA33" s="65"/>
      <c r="AB33" s="65">
        <v>25744116.028581254</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8"/>
    </row>
    <row r="34" spans="1:57" x14ac:dyDescent="0.2">
      <c r="A34" s="64" t="s">
        <v>255</v>
      </c>
      <c r="B34" s="65">
        <f>+D34+E34+F34</f>
        <v>0</v>
      </c>
      <c r="C34" s="65"/>
      <c r="D34" s="65"/>
      <c r="E34" s="65"/>
      <c r="F34" s="65"/>
      <c r="G34" s="65"/>
      <c r="H34" s="65"/>
      <c r="I34" s="65"/>
      <c r="J34" s="65"/>
      <c r="K34" s="65"/>
      <c r="L34" s="65"/>
      <c r="M34" s="67"/>
      <c r="N34" s="65"/>
      <c r="O34" s="65"/>
      <c r="P34" s="65"/>
      <c r="Q34" s="65">
        <f t="shared" si="7"/>
        <v>-17525128.230999999</v>
      </c>
      <c r="R34" s="65">
        <v>-17525128.230999999</v>
      </c>
      <c r="S34" s="65"/>
      <c r="T34" s="65"/>
      <c r="U34" s="65"/>
      <c r="V34" s="67"/>
      <c r="W34" s="65">
        <f t="shared" si="8"/>
        <v>0</v>
      </c>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8"/>
    </row>
    <row r="35" spans="1:57" x14ac:dyDescent="0.2">
      <c r="A35" s="64" t="s">
        <v>236</v>
      </c>
      <c r="B35" s="74"/>
      <c r="C35" s="65"/>
      <c r="D35" s="65"/>
      <c r="E35" s="65"/>
      <c r="F35" s="65"/>
      <c r="G35" s="65"/>
      <c r="H35" s="65"/>
      <c r="I35" s="65"/>
      <c r="J35" s="65"/>
      <c r="K35" s="65"/>
      <c r="L35" s="65"/>
      <c r="M35" s="67"/>
      <c r="N35" s="65"/>
      <c r="O35" s="65"/>
      <c r="P35" s="65"/>
      <c r="Q35" s="65"/>
      <c r="R35" s="65"/>
      <c r="S35" s="65"/>
      <c r="T35" s="65"/>
      <c r="U35" s="65"/>
      <c r="V35" s="67"/>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8"/>
    </row>
    <row r="36" spans="1:57" s="2" customFormat="1" ht="15" customHeight="1" x14ac:dyDescent="0.2">
      <c r="A36" s="70" t="s">
        <v>256</v>
      </c>
      <c r="B36" s="75">
        <f>SUM(B37:B47)</f>
        <v>0</v>
      </c>
      <c r="C36" s="75">
        <f t="shared" ref="C36:AT36" si="10">SUM(C37:C47)</f>
        <v>0</v>
      </c>
      <c r="D36" s="75">
        <f t="shared" si="10"/>
        <v>0</v>
      </c>
      <c r="E36" s="75">
        <f t="shared" si="10"/>
        <v>0</v>
      </c>
      <c r="F36" s="75">
        <f t="shared" si="10"/>
        <v>0</v>
      </c>
      <c r="G36" s="75">
        <f t="shared" si="10"/>
        <v>0</v>
      </c>
      <c r="H36" s="75">
        <f t="shared" si="10"/>
        <v>0</v>
      </c>
      <c r="I36" s="75">
        <f t="shared" si="10"/>
        <v>0</v>
      </c>
      <c r="J36" s="75">
        <f t="shared" si="10"/>
        <v>0</v>
      </c>
      <c r="K36" s="75">
        <f t="shared" si="10"/>
        <v>0</v>
      </c>
      <c r="L36" s="75">
        <f t="shared" si="10"/>
        <v>0</v>
      </c>
      <c r="M36" s="76">
        <f t="shared" si="10"/>
        <v>0</v>
      </c>
      <c r="N36" s="75">
        <f t="shared" si="10"/>
        <v>0</v>
      </c>
      <c r="O36" s="75">
        <f t="shared" si="10"/>
        <v>0</v>
      </c>
      <c r="P36" s="75">
        <f t="shared" si="10"/>
        <v>0</v>
      </c>
      <c r="Q36" s="75">
        <f t="shared" si="10"/>
        <v>0</v>
      </c>
      <c r="R36" s="75">
        <f t="shared" si="10"/>
        <v>0</v>
      </c>
      <c r="S36" s="75">
        <f t="shared" si="10"/>
        <v>0</v>
      </c>
      <c r="T36" s="75">
        <f t="shared" si="10"/>
        <v>0</v>
      </c>
      <c r="U36" s="75">
        <f t="shared" si="10"/>
        <v>0</v>
      </c>
      <c r="V36" s="76">
        <f t="shared" si="10"/>
        <v>908298.74050488288</v>
      </c>
      <c r="W36" s="76">
        <f t="shared" si="10"/>
        <v>0</v>
      </c>
      <c r="X36" s="75">
        <f t="shared" si="10"/>
        <v>0</v>
      </c>
      <c r="Y36" s="75">
        <f t="shared" si="10"/>
        <v>0</v>
      </c>
      <c r="Z36" s="75">
        <f t="shared" si="10"/>
        <v>0</v>
      </c>
      <c r="AA36" s="75">
        <f t="shared" si="10"/>
        <v>0</v>
      </c>
      <c r="AB36" s="75">
        <f t="shared" si="10"/>
        <v>0</v>
      </c>
      <c r="AC36" s="75">
        <f t="shared" si="10"/>
        <v>293809.32475781249</v>
      </c>
      <c r="AD36" s="75">
        <f t="shared" si="10"/>
        <v>0</v>
      </c>
      <c r="AE36" s="75">
        <f t="shared" si="10"/>
        <v>0</v>
      </c>
      <c r="AF36" s="75">
        <f t="shared" si="10"/>
        <v>0</v>
      </c>
      <c r="AG36" s="75">
        <f t="shared" si="10"/>
        <v>0</v>
      </c>
      <c r="AH36" s="75">
        <f t="shared" si="10"/>
        <v>0</v>
      </c>
      <c r="AI36" s="75">
        <f t="shared" si="10"/>
        <v>0</v>
      </c>
      <c r="AJ36" s="75">
        <f t="shared" si="10"/>
        <v>0</v>
      </c>
      <c r="AK36" s="75">
        <f t="shared" si="10"/>
        <v>0</v>
      </c>
      <c r="AL36" s="75">
        <f t="shared" si="10"/>
        <v>0</v>
      </c>
      <c r="AM36" s="75">
        <f t="shared" si="10"/>
        <v>0</v>
      </c>
      <c r="AN36" s="75">
        <f t="shared" si="10"/>
        <v>0</v>
      </c>
      <c r="AO36" s="75">
        <f t="shared" si="10"/>
        <v>0</v>
      </c>
      <c r="AP36" s="75">
        <f t="shared" si="10"/>
        <v>0</v>
      </c>
      <c r="AQ36" s="75">
        <f t="shared" si="10"/>
        <v>0</v>
      </c>
      <c r="AR36" s="75">
        <f t="shared" si="10"/>
        <v>0</v>
      </c>
      <c r="AS36" s="75">
        <f t="shared" si="10"/>
        <v>0</v>
      </c>
      <c r="AT36" s="75">
        <f t="shared" si="10"/>
        <v>0</v>
      </c>
      <c r="AU36" s="75"/>
      <c r="AV36" s="75"/>
      <c r="AW36" s="75"/>
      <c r="AX36" s="75"/>
      <c r="AY36" s="75"/>
      <c r="AZ36" s="75"/>
      <c r="BA36" s="75">
        <f>SUM(BA37:BA47)</f>
        <v>0</v>
      </c>
      <c r="BB36" s="75">
        <f>SUM(BB37:BB47)</f>
        <v>0</v>
      </c>
      <c r="BC36" s="75">
        <f>SUM(BC37:BC47)</f>
        <v>0</v>
      </c>
      <c r="BD36" s="75">
        <f>SUM(BD37:BD47)</f>
        <v>0</v>
      </c>
      <c r="BE36" s="77">
        <f>SUM(BE37:BE47)</f>
        <v>0</v>
      </c>
    </row>
    <row r="37" spans="1:57" x14ac:dyDescent="0.2">
      <c r="A37" s="64" t="s">
        <v>257</v>
      </c>
      <c r="B37" s="65">
        <f t="shared" ref="B37:B49" si="11">+D37+E37+F37</f>
        <v>0</v>
      </c>
      <c r="C37" s="65"/>
      <c r="D37" s="65"/>
      <c r="E37" s="65"/>
      <c r="F37" s="65"/>
      <c r="G37" s="65"/>
      <c r="H37" s="65"/>
      <c r="I37" s="65"/>
      <c r="J37" s="65"/>
      <c r="K37" s="65"/>
      <c r="L37" s="65"/>
      <c r="M37" s="67"/>
      <c r="N37" s="65"/>
      <c r="O37" s="65"/>
      <c r="P37" s="65"/>
      <c r="Q37" s="65">
        <f t="shared" ref="Q37:Q49" si="12">SUM(R37:U37)</f>
        <v>0</v>
      </c>
      <c r="R37" s="65"/>
      <c r="S37" s="65"/>
      <c r="T37" s="65"/>
      <c r="U37" s="65"/>
      <c r="V37" s="67"/>
      <c r="W37" s="65">
        <f t="shared" ref="W37:W47" si="13">SUM(X37:AB37)</f>
        <v>0</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8"/>
    </row>
    <row r="38" spans="1:57" x14ac:dyDescent="0.2">
      <c r="A38" s="64" t="s">
        <v>258</v>
      </c>
      <c r="B38" s="65">
        <f t="shared" si="11"/>
        <v>0</v>
      </c>
      <c r="C38" s="65"/>
      <c r="D38" s="65"/>
      <c r="E38" s="65"/>
      <c r="F38" s="65"/>
      <c r="G38" s="65"/>
      <c r="H38" s="65"/>
      <c r="I38" s="65"/>
      <c r="J38" s="65"/>
      <c r="K38" s="65"/>
      <c r="L38" s="65"/>
      <c r="M38" s="67"/>
      <c r="N38" s="65"/>
      <c r="O38" s="65"/>
      <c r="P38" s="65"/>
      <c r="Q38" s="65">
        <f t="shared" si="12"/>
        <v>0</v>
      </c>
      <c r="R38" s="65"/>
      <c r="S38" s="65"/>
      <c r="T38" s="65"/>
      <c r="U38" s="65"/>
      <c r="V38" s="67"/>
      <c r="W38" s="65">
        <f t="shared" si="13"/>
        <v>0</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8"/>
    </row>
    <row r="39" spans="1:57" x14ac:dyDescent="0.2">
      <c r="A39" s="64" t="s">
        <v>247</v>
      </c>
      <c r="B39" s="65">
        <f t="shared" si="11"/>
        <v>0</v>
      </c>
      <c r="C39" s="65"/>
      <c r="D39" s="65"/>
      <c r="E39" s="65"/>
      <c r="F39" s="65"/>
      <c r="G39" s="65"/>
      <c r="H39" s="65"/>
      <c r="I39" s="65"/>
      <c r="J39" s="65"/>
      <c r="K39" s="65"/>
      <c r="L39" s="65"/>
      <c r="M39" s="67"/>
      <c r="N39" s="65"/>
      <c r="O39" s="65"/>
      <c r="P39" s="65"/>
      <c r="Q39" s="65">
        <f t="shared" si="12"/>
        <v>0</v>
      </c>
      <c r="R39" s="65"/>
      <c r="S39" s="65"/>
      <c r="T39" s="65"/>
      <c r="U39" s="65"/>
      <c r="V39" s="67"/>
      <c r="W39" s="65">
        <f t="shared" si="13"/>
        <v>0</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8"/>
    </row>
    <row r="40" spans="1:57" x14ac:dyDescent="0.2">
      <c r="A40" s="64" t="s">
        <v>248</v>
      </c>
      <c r="B40" s="65">
        <f t="shared" si="11"/>
        <v>0</v>
      </c>
      <c r="C40" s="65"/>
      <c r="D40" s="65"/>
      <c r="E40" s="65"/>
      <c r="F40" s="65"/>
      <c r="G40" s="65"/>
      <c r="H40" s="65"/>
      <c r="I40" s="65"/>
      <c r="J40" s="65"/>
      <c r="K40" s="65"/>
      <c r="L40" s="65"/>
      <c r="M40" s="67"/>
      <c r="N40" s="65"/>
      <c r="O40" s="65"/>
      <c r="P40" s="65"/>
      <c r="Q40" s="65">
        <f t="shared" si="12"/>
        <v>0</v>
      </c>
      <c r="R40" s="65"/>
      <c r="S40" s="65"/>
      <c r="T40" s="65"/>
      <c r="U40" s="65"/>
      <c r="V40" s="67"/>
      <c r="W40" s="65">
        <f t="shared" si="13"/>
        <v>0</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8"/>
    </row>
    <row r="41" spans="1:57" x14ac:dyDescent="0.2">
      <c r="A41" s="64" t="s">
        <v>249</v>
      </c>
      <c r="B41" s="65">
        <f t="shared" si="11"/>
        <v>0</v>
      </c>
      <c r="C41" s="65"/>
      <c r="D41" s="65"/>
      <c r="E41" s="65"/>
      <c r="F41" s="65"/>
      <c r="G41" s="65"/>
      <c r="H41" s="65"/>
      <c r="I41" s="65"/>
      <c r="J41" s="65"/>
      <c r="K41" s="65"/>
      <c r="L41" s="65"/>
      <c r="M41" s="67"/>
      <c r="N41" s="65"/>
      <c r="O41" s="65"/>
      <c r="P41" s="65"/>
      <c r="Q41" s="65">
        <f t="shared" si="12"/>
        <v>0</v>
      </c>
      <c r="R41" s="65"/>
      <c r="S41" s="65"/>
      <c r="T41" s="65"/>
      <c r="U41" s="65"/>
      <c r="V41" s="67"/>
      <c r="W41" s="65">
        <f t="shared" si="13"/>
        <v>0</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8"/>
    </row>
    <row r="42" spans="1:57" x14ac:dyDescent="0.2">
      <c r="A42" s="64" t="s">
        <v>259</v>
      </c>
      <c r="B42" s="65">
        <f t="shared" si="11"/>
        <v>0</v>
      </c>
      <c r="C42" s="65"/>
      <c r="D42" s="65"/>
      <c r="E42" s="65"/>
      <c r="F42" s="65"/>
      <c r="G42" s="65"/>
      <c r="H42" s="65"/>
      <c r="I42" s="65"/>
      <c r="J42" s="65"/>
      <c r="K42" s="65"/>
      <c r="L42" s="65"/>
      <c r="M42" s="67"/>
      <c r="N42" s="65"/>
      <c r="O42" s="65"/>
      <c r="P42" s="65"/>
      <c r="Q42" s="65">
        <f t="shared" si="12"/>
        <v>0</v>
      </c>
      <c r="R42" s="65"/>
      <c r="S42" s="65"/>
      <c r="T42" s="65"/>
      <c r="U42" s="65"/>
      <c r="V42" s="67"/>
      <c r="W42" s="65">
        <f t="shared" si="13"/>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8"/>
    </row>
    <row r="43" spans="1:57" x14ac:dyDescent="0.2">
      <c r="A43" s="64" t="s">
        <v>253</v>
      </c>
      <c r="B43" s="65">
        <f t="shared" si="11"/>
        <v>0</v>
      </c>
      <c r="C43" s="65"/>
      <c r="D43" s="65"/>
      <c r="E43" s="65"/>
      <c r="F43" s="65"/>
      <c r="G43" s="65"/>
      <c r="H43" s="65"/>
      <c r="I43" s="65"/>
      <c r="J43" s="65"/>
      <c r="K43" s="65"/>
      <c r="L43" s="65"/>
      <c r="M43" s="67"/>
      <c r="N43" s="65"/>
      <c r="O43" s="65"/>
      <c r="P43" s="65"/>
      <c r="Q43" s="65">
        <f t="shared" si="12"/>
        <v>0</v>
      </c>
      <c r="R43" s="65"/>
      <c r="S43" s="65"/>
      <c r="T43" s="65"/>
      <c r="U43" s="65"/>
      <c r="V43" s="67"/>
      <c r="W43" s="65">
        <f t="shared" si="13"/>
        <v>0</v>
      </c>
      <c r="X43" s="65"/>
      <c r="Y43" s="65"/>
      <c r="Z43" s="65"/>
      <c r="AA43" s="65"/>
      <c r="AB43" s="65"/>
      <c r="AC43" s="65">
        <v>293809.32475781249</v>
      </c>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8"/>
    </row>
    <row r="44" spans="1:57" x14ac:dyDescent="0.2">
      <c r="A44" s="64" t="s">
        <v>260</v>
      </c>
      <c r="B44" s="65">
        <f>+D44+E44+F44</f>
        <v>0</v>
      </c>
      <c r="C44" s="65"/>
      <c r="D44" s="65"/>
      <c r="E44" s="65"/>
      <c r="F44" s="65"/>
      <c r="G44" s="65"/>
      <c r="H44" s="65"/>
      <c r="I44" s="65"/>
      <c r="J44" s="65"/>
      <c r="K44" s="65"/>
      <c r="L44" s="65"/>
      <c r="M44" s="67"/>
      <c r="N44" s="65"/>
      <c r="O44" s="65"/>
      <c r="P44" s="65"/>
      <c r="Q44" s="65">
        <f t="shared" si="12"/>
        <v>0</v>
      </c>
      <c r="R44" s="65"/>
      <c r="S44" s="65"/>
      <c r="T44" s="65"/>
      <c r="U44" s="65"/>
      <c r="V44" s="67">
        <v>908298.74050488288</v>
      </c>
      <c r="W44" s="65">
        <f t="shared" si="13"/>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8"/>
    </row>
    <row r="45" spans="1:57" x14ac:dyDescent="0.2">
      <c r="A45" s="64" t="s">
        <v>261</v>
      </c>
      <c r="B45" s="65">
        <f t="shared" si="11"/>
        <v>0</v>
      </c>
      <c r="C45" s="65"/>
      <c r="D45" s="65"/>
      <c r="E45" s="65"/>
      <c r="F45" s="65"/>
      <c r="G45" s="65"/>
      <c r="H45" s="65"/>
      <c r="I45" s="65"/>
      <c r="J45" s="65"/>
      <c r="K45" s="65"/>
      <c r="L45" s="65"/>
      <c r="M45" s="67"/>
      <c r="N45" s="65"/>
      <c r="O45" s="65"/>
      <c r="P45" s="65"/>
      <c r="Q45" s="65">
        <f t="shared" si="12"/>
        <v>0</v>
      </c>
      <c r="R45" s="65"/>
      <c r="S45" s="65"/>
      <c r="T45" s="65"/>
      <c r="U45" s="65"/>
      <c r="V45" s="67"/>
      <c r="W45" s="65">
        <f t="shared" si="13"/>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8"/>
    </row>
    <row r="46" spans="1:57" x14ac:dyDescent="0.2">
      <c r="A46" s="64" t="s">
        <v>262</v>
      </c>
      <c r="B46" s="65">
        <f t="shared" si="11"/>
        <v>0</v>
      </c>
      <c r="C46" s="65"/>
      <c r="D46" s="65"/>
      <c r="E46" s="65"/>
      <c r="F46" s="65"/>
      <c r="G46" s="65"/>
      <c r="H46" s="65"/>
      <c r="I46" s="65"/>
      <c r="J46" s="65"/>
      <c r="K46" s="65"/>
      <c r="L46" s="65"/>
      <c r="M46" s="67"/>
      <c r="N46" s="65"/>
      <c r="O46" s="65"/>
      <c r="P46" s="65"/>
      <c r="Q46" s="65">
        <f t="shared" si="12"/>
        <v>0</v>
      </c>
      <c r="R46" s="65"/>
      <c r="S46" s="65"/>
      <c r="T46" s="65"/>
      <c r="U46" s="65"/>
      <c r="V46" s="67"/>
      <c r="W46" s="65">
        <f t="shared" si="13"/>
        <v>0</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8"/>
    </row>
    <row r="47" spans="1:57" x14ac:dyDescent="0.2">
      <c r="A47" s="64" t="s">
        <v>263</v>
      </c>
      <c r="B47" s="65">
        <f t="shared" si="11"/>
        <v>0</v>
      </c>
      <c r="C47" s="65"/>
      <c r="D47" s="65"/>
      <c r="E47" s="65"/>
      <c r="F47" s="65"/>
      <c r="G47" s="65"/>
      <c r="H47" s="65"/>
      <c r="I47" s="65"/>
      <c r="J47" s="65"/>
      <c r="K47" s="65"/>
      <c r="L47" s="65"/>
      <c r="M47" s="67"/>
      <c r="N47" s="65"/>
      <c r="O47" s="65"/>
      <c r="P47" s="65"/>
      <c r="Q47" s="65">
        <f t="shared" si="12"/>
        <v>0</v>
      </c>
      <c r="R47" s="65"/>
      <c r="S47" s="65"/>
      <c r="T47" s="65"/>
      <c r="U47" s="65"/>
      <c r="V47" s="67"/>
      <c r="W47" s="65">
        <f t="shared" si="13"/>
        <v>0</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8"/>
    </row>
    <row r="48" spans="1:57" x14ac:dyDescent="0.2">
      <c r="A48" s="64" t="s">
        <v>236</v>
      </c>
      <c r="B48" s="65"/>
      <c r="C48" s="65"/>
      <c r="D48" s="65"/>
      <c r="E48" s="65"/>
      <c r="F48" s="65"/>
      <c r="G48" s="65"/>
      <c r="H48" s="65"/>
      <c r="I48" s="65"/>
      <c r="J48" s="65"/>
      <c r="K48" s="65"/>
      <c r="L48" s="65"/>
      <c r="M48" s="67"/>
      <c r="N48" s="65"/>
      <c r="O48" s="65"/>
      <c r="P48" s="65"/>
      <c r="Q48" s="65">
        <f t="shared" si="12"/>
        <v>0</v>
      </c>
      <c r="R48" s="65"/>
      <c r="S48" s="65"/>
      <c r="T48" s="65"/>
      <c r="U48" s="65"/>
      <c r="V48" s="67"/>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8"/>
    </row>
    <row r="49" spans="1:57" x14ac:dyDescent="0.2">
      <c r="A49" s="64" t="s">
        <v>264</v>
      </c>
      <c r="B49" s="65">
        <f t="shared" si="11"/>
        <v>0</v>
      </c>
      <c r="C49" s="65"/>
      <c r="D49" s="65"/>
      <c r="E49" s="65"/>
      <c r="F49" s="65"/>
      <c r="G49" s="65"/>
      <c r="H49" s="65"/>
      <c r="I49" s="65"/>
      <c r="J49" s="65"/>
      <c r="K49" s="65"/>
      <c r="L49" s="65"/>
      <c r="M49" s="67"/>
      <c r="N49" s="65"/>
      <c r="O49" s="65"/>
      <c r="P49" s="65"/>
      <c r="Q49" s="65">
        <f t="shared" si="12"/>
        <v>0</v>
      </c>
      <c r="R49" s="65"/>
      <c r="S49" s="65"/>
      <c r="T49" s="65"/>
      <c r="U49" s="65"/>
      <c r="V49" s="67"/>
      <c r="W49" s="65">
        <f>SUM(X49:AB49)</f>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8"/>
    </row>
    <row r="50" spans="1:57" x14ac:dyDescent="0.2">
      <c r="A50" s="64" t="s">
        <v>236</v>
      </c>
      <c r="B50" s="65"/>
      <c r="C50" s="65"/>
      <c r="D50" s="65"/>
      <c r="E50" s="65"/>
      <c r="F50" s="65"/>
      <c r="G50" s="65"/>
      <c r="H50" s="65"/>
      <c r="I50" s="65"/>
      <c r="J50" s="65"/>
      <c r="K50" s="65"/>
      <c r="L50" s="65"/>
      <c r="M50" s="67"/>
      <c r="N50" s="65"/>
      <c r="O50" s="65"/>
      <c r="P50" s="65"/>
      <c r="Q50" s="65"/>
      <c r="R50" s="65"/>
      <c r="S50" s="65"/>
      <c r="T50" s="65"/>
      <c r="U50" s="65"/>
      <c r="V50" s="67"/>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8"/>
    </row>
    <row r="51" spans="1:57" s="2" customFormat="1" ht="15" customHeight="1" x14ac:dyDescent="0.2">
      <c r="A51" s="70" t="s">
        <v>265</v>
      </c>
      <c r="B51" s="71">
        <f>+B53+B68+B77+B83</f>
        <v>49519241.129090026</v>
      </c>
      <c r="C51" s="71">
        <f t="shared" ref="C51:AT51" si="14">+C53+C68+C77+C83</f>
        <v>0</v>
      </c>
      <c r="D51" s="71">
        <f t="shared" si="14"/>
        <v>0</v>
      </c>
      <c r="E51" s="71">
        <f t="shared" si="14"/>
        <v>49519241.129090026</v>
      </c>
      <c r="F51" s="71">
        <f t="shared" si="14"/>
        <v>0</v>
      </c>
      <c r="G51" s="71">
        <f t="shared" si="14"/>
        <v>0</v>
      </c>
      <c r="H51" s="71">
        <f t="shared" si="14"/>
        <v>0</v>
      </c>
      <c r="I51" s="71">
        <f t="shared" si="14"/>
        <v>0</v>
      </c>
      <c r="J51" s="71">
        <f t="shared" si="14"/>
        <v>712860.05542724603</v>
      </c>
      <c r="K51" s="71">
        <f t="shared" si="14"/>
        <v>0</v>
      </c>
      <c r="L51" s="71">
        <f t="shared" si="14"/>
        <v>0</v>
      </c>
      <c r="M51" s="72">
        <f t="shared" si="14"/>
        <v>1030409.9924853515</v>
      </c>
      <c r="N51" s="71">
        <f t="shared" si="14"/>
        <v>348855.49670410156</v>
      </c>
      <c r="O51" s="71">
        <f t="shared" si="14"/>
        <v>3707177.1</v>
      </c>
      <c r="P51" s="71">
        <f t="shared" si="14"/>
        <v>0</v>
      </c>
      <c r="Q51" s="71">
        <f t="shared" si="14"/>
        <v>50445247.696999997</v>
      </c>
      <c r="R51" s="71">
        <f t="shared" si="14"/>
        <v>50445247.696999997</v>
      </c>
      <c r="S51" s="71">
        <f t="shared" si="14"/>
        <v>0</v>
      </c>
      <c r="T51" s="71">
        <f t="shared" si="14"/>
        <v>0</v>
      </c>
      <c r="U51" s="71">
        <f t="shared" si="14"/>
        <v>0</v>
      </c>
      <c r="V51" s="72">
        <f t="shared" si="14"/>
        <v>4532171.8140000002</v>
      </c>
      <c r="W51" s="71">
        <f>+W53+W68+W77+W83</f>
        <v>0</v>
      </c>
      <c r="X51" s="71">
        <f t="shared" si="14"/>
        <v>0</v>
      </c>
      <c r="Y51" s="71">
        <f t="shared" si="14"/>
        <v>0</v>
      </c>
      <c r="Z51" s="71">
        <f t="shared" si="14"/>
        <v>0</v>
      </c>
      <c r="AA51" s="71">
        <f t="shared" si="14"/>
        <v>0</v>
      </c>
      <c r="AB51" s="71">
        <f t="shared" si="14"/>
        <v>0</v>
      </c>
      <c r="AC51" s="71">
        <f t="shared" si="14"/>
        <v>0</v>
      </c>
      <c r="AD51" s="71">
        <f t="shared" si="14"/>
        <v>0</v>
      </c>
      <c r="AE51" s="71">
        <f t="shared" si="14"/>
        <v>1033372.2587900389</v>
      </c>
      <c r="AF51" s="71">
        <f t="shared" si="14"/>
        <v>27222028.862459492</v>
      </c>
      <c r="AG51" s="71">
        <f t="shared" si="14"/>
        <v>0</v>
      </c>
      <c r="AH51" s="71">
        <f t="shared" si="14"/>
        <v>0</v>
      </c>
      <c r="AI51" s="71">
        <f t="shared" si="14"/>
        <v>0</v>
      </c>
      <c r="AJ51" s="71">
        <f t="shared" si="14"/>
        <v>1324591.8321943206</v>
      </c>
      <c r="AK51" s="71">
        <f t="shared" si="14"/>
        <v>27232728.84284668</v>
      </c>
      <c r="AL51" s="71">
        <f t="shared" si="14"/>
        <v>1508809.3565950927</v>
      </c>
      <c r="AM51" s="71">
        <f t="shared" si="14"/>
        <v>0</v>
      </c>
      <c r="AN51" s="71">
        <f t="shared" si="14"/>
        <v>0</v>
      </c>
      <c r="AO51" s="71">
        <f t="shared" si="14"/>
        <v>0</v>
      </c>
      <c r="AP51" s="71">
        <f t="shared" si="14"/>
        <v>0</v>
      </c>
      <c r="AQ51" s="71">
        <f t="shared" si="14"/>
        <v>0</v>
      </c>
      <c r="AR51" s="71">
        <f t="shared" si="14"/>
        <v>0</v>
      </c>
      <c r="AS51" s="71">
        <f t="shared" si="14"/>
        <v>0</v>
      </c>
      <c r="AT51" s="71">
        <f t="shared" si="14"/>
        <v>0</v>
      </c>
      <c r="AU51" s="71"/>
      <c r="AV51" s="71"/>
      <c r="AW51" s="71"/>
      <c r="AX51" s="71"/>
      <c r="AY51" s="71"/>
      <c r="AZ51" s="71"/>
      <c r="BA51" s="71">
        <f>+BA53+BA68+BA77+BA83</f>
        <v>0</v>
      </c>
      <c r="BB51" s="71">
        <f>+BB53+BB68+BB77+BB83</f>
        <v>0</v>
      </c>
      <c r="BC51" s="71">
        <f>+BC53+BC68+BC77+BC83</f>
        <v>0</v>
      </c>
      <c r="BD51" s="71">
        <f>+BD53+BD68+BD77+BD83</f>
        <v>0</v>
      </c>
      <c r="BE51" s="73">
        <f>+BE53+BE68+BE77+BE83</f>
        <v>0</v>
      </c>
    </row>
    <row r="52" spans="1:57" x14ac:dyDescent="0.2">
      <c r="A52" s="64" t="s">
        <v>236</v>
      </c>
      <c r="B52" s="65"/>
      <c r="C52" s="65"/>
      <c r="D52" s="65"/>
      <c r="E52" s="65"/>
      <c r="F52" s="65"/>
      <c r="G52" s="65"/>
      <c r="H52" s="65"/>
      <c r="I52" s="65"/>
      <c r="J52" s="65"/>
      <c r="K52" s="65"/>
      <c r="L52" s="65"/>
      <c r="M52" s="67"/>
      <c r="N52" s="65"/>
      <c r="O52" s="65"/>
      <c r="P52" s="65"/>
      <c r="Q52" s="65"/>
      <c r="R52" s="65"/>
      <c r="S52" s="65"/>
      <c r="T52" s="65"/>
      <c r="U52" s="65"/>
      <c r="V52" s="67"/>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8"/>
    </row>
    <row r="53" spans="1:57" x14ac:dyDescent="0.2">
      <c r="A53" s="78" t="s">
        <v>266</v>
      </c>
      <c r="B53" s="65">
        <f>SUM(B54:B66)</f>
        <v>36082511.407873005</v>
      </c>
      <c r="C53" s="65">
        <f t="shared" ref="C53:AT53" si="15">SUM(C54:C66)</f>
        <v>0</v>
      </c>
      <c r="D53" s="65">
        <f t="shared" si="15"/>
        <v>0</v>
      </c>
      <c r="E53" s="65">
        <f t="shared" si="15"/>
        <v>36082511.407873005</v>
      </c>
      <c r="F53" s="65">
        <f t="shared" si="15"/>
        <v>0</v>
      </c>
      <c r="G53" s="65">
        <f t="shared" si="15"/>
        <v>0</v>
      </c>
      <c r="H53" s="65">
        <f t="shared" si="15"/>
        <v>0</v>
      </c>
      <c r="I53" s="65">
        <f t="shared" si="15"/>
        <v>0</v>
      </c>
      <c r="J53" s="65">
        <f t="shared" si="15"/>
        <v>712860.05542724603</v>
      </c>
      <c r="K53" s="65">
        <f t="shared" si="15"/>
        <v>0</v>
      </c>
      <c r="L53" s="65">
        <f t="shared" si="15"/>
        <v>0</v>
      </c>
      <c r="M53" s="67">
        <f t="shared" si="15"/>
        <v>1030409.9924853515</v>
      </c>
      <c r="N53" s="65">
        <f t="shared" si="15"/>
        <v>348855.49670410156</v>
      </c>
      <c r="O53" s="65">
        <f t="shared" si="15"/>
        <v>3707177.1</v>
      </c>
      <c r="P53" s="65">
        <f t="shared" si="15"/>
        <v>0</v>
      </c>
      <c r="Q53" s="65">
        <f t="shared" si="15"/>
        <v>8522742.6439999994</v>
      </c>
      <c r="R53" s="65">
        <f t="shared" si="15"/>
        <v>8522742.6439999994</v>
      </c>
      <c r="S53" s="65">
        <f t="shared" si="15"/>
        <v>0</v>
      </c>
      <c r="T53" s="65">
        <f t="shared" si="15"/>
        <v>0</v>
      </c>
      <c r="U53" s="65">
        <f t="shared" si="15"/>
        <v>0</v>
      </c>
      <c r="V53" s="67">
        <f t="shared" si="15"/>
        <v>4529925.7740000002</v>
      </c>
      <c r="W53" s="67">
        <f t="shared" si="15"/>
        <v>0</v>
      </c>
      <c r="X53" s="65">
        <f t="shared" si="15"/>
        <v>0</v>
      </c>
      <c r="Y53" s="65">
        <f t="shared" si="15"/>
        <v>0</v>
      </c>
      <c r="Z53" s="65">
        <f t="shared" si="15"/>
        <v>0</v>
      </c>
      <c r="AA53" s="65">
        <f t="shared" si="15"/>
        <v>0</v>
      </c>
      <c r="AB53" s="65">
        <f t="shared" si="15"/>
        <v>0</v>
      </c>
      <c r="AC53" s="65">
        <f t="shared" si="15"/>
        <v>0</v>
      </c>
      <c r="AD53" s="65">
        <f t="shared" si="15"/>
        <v>0</v>
      </c>
      <c r="AE53" s="65">
        <f t="shared" si="15"/>
        <v>0</v>
      </c>
      <c r="AF53" s="65">
        <f t="shared" si="15"/>
        <v>23036.050377952575</v>
      </c>
      <c r="AG53" s="65">
        <f t="shared" si="15"/>
        <v>0</v>
      </c>
      <c r="AH53" s="65">
        <f t="shared" si="15"/>
        <v>0</v>
      </c>
      <c r="AI53" s="65">
        <f t="shared" si="15"/>
        <v>0</v>
      </c>
      <c r="AJ53" s="65">
        <f t="shared" si="15"/>
        <v>42308.831636528004</v>
      </c>
      <c r="AK53" s="65">
        <f t="shared" si="15"/>
        <v>2915840.5179687496</v>
      </c>
      <c r="AL53" s="65">
        <f t="shared" si="15"/>
        <v>1272.6058163985015</v>
      </c>
      <c r="AM53" s="65">
        <f t="shared" si="15"/>
        <v>0</v>
      </c>
      <c r="AN53" s="65">
        <f t="shared" si="15"/>
        <v>0</v>
      </c>
      <c r="AO53" s="65">
        <f t="shared" si="15"/>
        <v>0</v>
      </c>
      <c r="AP53" s="65">
        <f t="shared" si="15"/>
        <v>0</v>
      </c>
      <c r="AQ53" s="65">
        <f t="shared" si="15"/>
        <v>0</v>
      </c>
      <c r="AR53" s="65">
        <f t="shared" si="15"/>
        <v>0</v>
      </c>
      <c r="AS53" s="65">
        <f t="shared" si="15"/>
        <v>0</v>
      </c>
      <c r="AT53" s="65">
        <f t="shared" si="15"/>
        <v>0</v>
      </c>
      <c r="AU53" s="65"/>
      <c r="AV53" s="65"/>
      <c r="AW53" s="65"/>
      <c r="AX53" s="65"/>
      <c r="AY53" s="65"/>
      <c r="AZ53" s="65"/>
      <c r="BA53" s="65">
        <f>SUM(BA54:BA66)</f>
        <v>0</v>
      </c>
      <c r="BB53" s="65">
        <f>SUM(BB54:BB66)</f>
        <v>0</v>
      </c>
      <c r="BC53" s="65">
        <f>SUM(BC54:BC66)</f>
        <v>0</v>
      </c>
      <c r="BD53" s="65">
        <f>SUM(BD54:BD66)</f>
        <v>0</v>
      </c>
      <c r="BE53" s="68">
        <f>SUM(BE54:BE66)</f>
        <v>0</v>
      </c>
    </row>
    <row r="54" spans="1:57" x14ac:dyDescent="0.2">
      <c r="A54" s="64" t="s">
        <v>267</v>
      </c>
      <c r="B54" s="65">
        <f t="shared" ref="B54:B66" si="16">+D54+E54+F54</f>
        <v>7945104.8034820305</v>
      </c>
      <c r="C54" s="65"/>
      <c r="D54" s="65"/>
      <c r="E54" s="65">
        <v>7945104.8034820305</v>
      </c>
      <c r="F54" s="65"/>
      <c r="G54" s="65"/>
      <c r="H54" s="65"/>
      <c r="I54" s="65"/>
      <c r="J54" s="65">
        <v>712860.05542724603</v>
      </c>
      <c r="K54" s="65"/>
      <c r="L54" s="65"/>
      <c r="M54" s="67">
        <v>320706.62</v>
      </c>
      <c r="N54" s="65">
        <v>348855.49670410156</v>
      </c>
      <c r="O54" s="65">
        <v>3707177.1</v>
      </c>
      <c r="P54" s="65"/>
      <c r="Q54" s="65">
        <f t="shared" ref="Q54:Q67" si="17">SUM(R54:U54)</f>
        <v>0</v>
      </c>
      <c r="R54" s="65"/>
      <c r="S54" s="65"/>
      <c r="T54" s="65"/>
      <c r="U54" s="65"/>
      <c r="V54" s="67">
        <v>737150.3280000001</v>
      </c>
      <c r="W54" s="65">
        <f t="shared" ref="W54:W66" si="18">SUM(X54:AB54)</f>
        <v>0</v>
      </c>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8"/>
    </row>
    <row r="55" spans="1:57" x14ac:dyDescent="0.2">
      <c r="A55" s="64" t="s">
        <v>268</v>
      </c>
      <c r="B55" s="65">
        <f t="shared" si="16"/>
        <v>5113366.5313554686</v>
      </c>
      <c r="C55" s="65"/>
      <c r="D55" s="65"/>
      <c r="E55" s="65">
        <v>5113366.5313554686</v>
      </c>
      <c r="F55" s="65"/>
      <c r="G55" s="65"/>
      <c r="H55" s="65"/>
      <c r="I55" s="65"/>
      <c r="J55" s="65"/>
      <c r="K55" s="65"/>
      <c r="L55" s="65"/>
      <c r="M55" s="67">
        <v>98091.76</v>
      </c>
      <c r="N55" s="65"/>
      <c r="O55" s="65"/>
      <c r="P55" s="65"/>
      <c r="Q55" s="65">
        <f t="shared" si="17"/>
        <v>0</v>
      </c>
      <c r="R55" s="65"/>
      <c r="S55" s="65"/>
      <c r="T55" s="65"/>
      <c r="U55" s="65"/>
      <c r="V55" s="67">
        <v>2475416.835</v>
      </c>
      <c r="W55" s="65">
        <f t="shared" si="18"/>
        <v>0</v>
      </c>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8"/>
    </row>
    <row r="56" spans="1:57" x14ac:dyDescent="0.2">
      <c r="A56" s="64" t="s">
        <v>269</v>
      </c>
      <c r="B56" s="65">
        <f t="shared" si="16"/>
        <v>3091878.4281074218</v>
      </c>
      <c r="C56" s="65"/>
      <c r="D56" s="65"/>
      <c r="E56" s="65">
        <v>3091878.4281074218</v>
      </c>
      <c r="F56" s="65"/>
      <c r="G56" s="65"/>
      <c r="H56" s="65"/>
      <c r="I56" s="65"/>
      <c r="J56" s="65"/>
      <c r="K56" s="65"/>
      <c r="L56" s="65"/>
      <c r="M56" s="67">
        <v>101049.78</v>
      </c>
      <c r="N56" s="65"/>
      <c r="O56" s="65"/>
      <c r="P56" s="65"/>
      <c r="Q56" s="65">
        <f t="shared" si="17"/>
        <v>0</v>
      </c>
      <c r="R56" s="65"/>
      <c r="S56" s="65"/>
      <c r="T56" s="65"/>
      <c r="U56" s="65"/>
      <c r="V56" s="67">
        <v>35431.281000000003</v>
      </c>
      <c r="W56" s="65">
        <f t="shared" si="18"/>
        <v>0</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8"/>
    </row>
    <row r="57" spans="1:57" x14ac:dyDescent="0.2">
      <c r="A57" s="64" t="s">
        <v>270</v>
      </c>
      <c r="B57" s="65">
        <f t="shared" si="16"/>
        <v>4168973.3498105467</v>
      </c>
      <c r="C57" s="65"/>
      <c r="D57" s="65"/>
      <c r="E57" s="65">
        <v>4168973.3498105467</v>
      </c>
      <c r="F57" s="65"/>
      <c r="G57" s="65"/>
      <c r="H57" s="65"/>
      <c r="I57" s="65"/>
      <c r="J57" s="65"/>
      <c r="K57" s="65"/>
      <c r="L57" s="65"/>
      <c r="M57" s="67">
        <v>12833.99</v>
      </c>
      <c r="N57" s="65"/>
      <c r="O57" s="65"/>
      <c r="P57" s="65"/>
      <c r="Q57" s="65">
        <f t="shared" si="17"/>
        <v>0</v>
      </c>
      <c r="R57" s="65"/>
      <c r="S57" s="65"/>
      <c r="T57" s="65"/>
      <c r="U57" s="65"/>
      <c r="V57" s="67">
        <v>797119.59600000002</v>
      </c>
      <c r="W57" s="65">
        <f t="shared" si="18"/>
        <v>0</v>
      </c>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8"/>
    </row>
    <row r="58" spans="1:57" x14ac:dyDescent="0.2">
      <c r="A58" s="64" t="s">
        <v>271</v>
      </c>
      <c r="B58" s="65">
        <f t="shared" si="16"/>
        <v>0</v>
      </c>
      <c r="C58" s="65"/>
      <c r="D58" s="65"/>
      <c r="E58" s="65"/>
      <c r="F58" s="65"/>
      <c r="G58" s="65"/>
      <c r="H58" s="65"/>
      <c r="I58" s="65"/>
      <c r="J58" s="65"/>
      <c r="K58" s="65"/>
      <c r="L58" s="65"/>
      <c r="M58" s="67"/>
      <c r="N58" s="65"/>
      <c r="O58" s="65"/>
      <c r="P58" s="65"/>
      <c r="Q58" s="65">
        <f t="shared" si="17"/>
        <v>0</v>
      </c>
      <c r="R58" s="65"/>
      <c r="S58" s="65"/>
      <c r="T58" s="65"/>
      <c r="U58" s="65"/>
      <c r="V58" s="67">
        <v>33802.902000000002</v>
      </c>
      <c r="W58" s="65">
        <f t="shared" si="18"/>
        <v>0</v>
      </c>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8"/>
    </row>
    <row r="59" spans="1:57" x14ac:dyDescent="0.2">
      <c r="A59" s="64" t="s">
        <v>272</v>
      </c>
      <c r="B59" s="65">
        <f t="shared" si="16"/>
        <v>0</v>
      </c>
      <c r="C59" s="65"/>
      <c r="D59" s="65"/>
      <c r="E59" s="65"/>
      <c r="F59" s="65"/>
      <c r="G59" s="65"/>
      <c r="H59" s="65"/>
      <c r="I59" s="65"/>
      <c r="J59" s="65"/>
      <c r="K59" s="65"/>
      <c r="L59" s="65"/>
      <c r="M59" s="67">
        <v>12118.34</v>
      </c>
      <c r="N59" s="65"/>
      <c r="O59" s="65"/>
      <c r="P59" s="65"/>
      <c r="Q59" s="65">
        <f t="shared" si="17"/>
        <v>0</v>
      </c>
      <c r="R59" s="65"/>
      <c r="S59" s="65"/>
      <c r="T59" s="65"/>
      <c r="U59" s="65"/>
      <c r="V59" s="67">
        <v>71143.31700000001</v>
      </c>
      <c r="W59" s="65">
        <f t="shared" si="18"/>
        <v>0</v>
      </c>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8"/>
    </row>
    <row r="60" spans="1:57" x14ac:dyDescent="0.2">
      <c r="A60" s="64" t="s">
        <v>273</v>
      </c>
      <c r="B60" s="65">
        <f t="shared" si="16"/>
        <v>524422.35182377929</v>
      </c>
      <c r="C60" s="65"/>
      <c r="D60" s="65"/>
      <c r="E60" s="65">
        <v>524422.35182377929</v>
      </c>
      <c r="F60" s="65"/>
      <c r="G60" s="65"/>
      <c r="H60" s="65"/>
      <c r="I60" s="65"/>
      <c r="J60" s="65"/>
      <c r="K60" s="65"/>
      <c r="L60" s="65"/>
      <c r="M60" s="67">
        <v>12690.86</v>
      </c>
      <c r="N60" s="65"/>
      <c r="O60" s="65"/>
      <c r="P60" s="65"/>
      <c r="Q60" s="65">
        <f t="shared" si="17"/>
        <v>0</v>
      </c>
      <c r="R60" s="65"/>
      <c r="S60" s="65"/>
      <c r="T60" s="65"/>
      <c r="U60" s="65"/>
      <c r="V60" s="67"/>
      <c r="W60" s="65">
        <f t="shared" si="18"/>
        <v>0</v>
      </c>
      <c r="X60" s="65"/>
      <c r="Y60" s="65"/>
      <c r="Z60" s="65"/>
      <c r="AA60" s="65"/>
      <c r="AB60" s="65"/>
      <c r="AC60" s="65"/>
      <c r="AD60" s="65"/>
      <c r="AE60" s="65"/>
      <c r="AF60" s="65">
        <v>19745.186115844725</v>
      </c>
      <c r="AG60" s="65"/>
      <c r="AH60" s="65"/>
      <c r="AI60" s="65"/>
      <c r="AJ60" s="65">
        <v>39054.306209594717</v>
      </c>
      <c r="AK60" s="65">
        <v>2292165.7355468748</v>
      </c>
      <c r="AL60" s="65">
        <v>103.08413468062879</v>
      </c>
      <c r="AM60" s="65"/>
      <c r="AN60" s="65"/>
      <c r="AO60" s="65"/>
      <c r="AP60" s="65"/>
      <c r="AQ60" s="65"/>
      <c r="AR60" s="65"/>
      <c r="AS60" s="65"/>
      <c r="AT60" s="65"/>
      <c r="AU60" s="65"/>
      <c r="AV60" s="65"/>
      <c r="AW60" s="65"/>
      <c r="AX60" s="65"/>
      <c r="AY60" s="65"/>
      <c r="AZ60" s="65"/>
      <c r="BA60" s="65"/>
      <c r="BB60" s="65"/>
      <c r="BC60" s="65"/>
      <c r="BD60" s="65"/>
      <c r="BE60" s="68"/>
    </row>
    <row r="61" spans="1:57" x14ac:dyDescent="0.2">
      <c r="A61" s="64" t="s">
        <v>274</v>
      </c>
      <c r="B61" s="65">
        <f t="shared" si="16"/>
        <v>0</v>
      </c>
      <c r="C61" s="65"/>
      <c r="D61" s="65"/>
      <c r="E61" s="65"/>
      <c r="F61" s="65"/>
      <c r="G61" s="65"/>
      <c r="H61" s="65"/>
      <c r="I61" s="65"/>
      <c r="J61" s="65"/>
      <c r="K61" s="65"/>
      <c r="L61" s="65"/>
      <c r="M61" s="67">
        <v>5104.97</v>
      </c>
      <c r="N61" s="65"/>
      <c r="O61" s="65"/>
      <c r="P61" s="65"/>
      <c r="Q61" s="65">
        <f t="shared" si="17"/>
        <v>0</v>
      </c>
      <c r="R61" s="65"/>
      <c r="S61" s="65"/>
      <c r="T61" s="65"/>
      <c r="U61" s="65"/>
      <c r="V61" s="67">
        <v>120331.59300000001</v>
      </c>
      <c r="W61" s="65">
        <f t="shared" si="18"/>
        <v>0</v>
      </c>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8"/>
    </row>
    <row r="62" spans="1:57" x14ac:dyDescent="0.2">
      <c r="A62" s="64" t="s">
        <v>275</v>
      </c>
      <c r="B62" s="65">
        <f t="shared" si="16"/>
        <v>0</v>
      </c>
      <c r="C62" s="65"/>
      <c r="D62" s="65"/>
      <c r="E62" s="65"/>
      <c r="F62" s="65"/>
      <c r="G62" s="65"/>
      <c r="H62" s="65"/>
      <c r="I62" s="65"/>
      <c r="J62" s="65"/>
      <c r="K62" s="65"/>
      <c r="L62" s="65"/>
      <c r="M62" s="67">
        <v>204532.77</v>
      </c>
      <c r="N62" s="65"/>
      <c r="O62" s="65"/>
      <c r="P62" s="65"/>
      <c r="Q62" s="65">
        <f t="shared" si="17"/>
        <v>0</v>
      </c>
      <c r="R62" s="65"/>
      <c r="S62" s="65"/>
      <c r="T62" s="65"/>
      <c r="U62" s="65"/>
      <c r="V62" s="67">
        <v>51771.222000000002</v>
      </c>
      <c r="W62" s="65">
        <f t="shared" si="18"/>
        <v>0</v>
      </c>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8"/>
    </row>
    <row r="63" spans="1:57" x14ac:dyDescent="0.2">
      <c r="A63" s="64" t="s">
        <v>276</v>
      </c>
      <c r="B63" s="65">
        <f t="shared" si="16"/>
        <v>0</v>
      </c>
      <c r="C63" s="65"/>
      <c r="D63" s="65"/>
      <c r="E63" s="65"/>
      <c r="F63" s="65"/>
      <c r="G63" s="65"/>
      <c r="H63" s="65"/>
      <c r="I63" s="65"/>
      <c r="J63" s="65"/>
      <c r="K63" s="65"/>
      <c r="L63" s="65"/>
      <c r="M63" s="67"/>
      <c r="N63" s="65"/>
      <c r="O63" s="65"/>
      <c r="P63" s="65"/>
      <c r="Q63" s="65">
        <f t="shared" si="17"/>
        <v>0</v>
      </c>
      <c r="R63" s="65"/>
      <c r="S63" s="65"/>
      <c r="T63" s="65"/>
      <c r="U63" s="65"/>
      <c r="V63" s="67"/>
      <c r="W63" s="65">
        <f t="shared" si="18"/>
        <v>0</v>
      </c>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8"/>
    </row>
    <row r="64" spans="1:57" x14ac:dyDescent="0.2">
      <c r="A64" s="64" t="s">
        <v>277</v>
      </c>
      <c r="B64" s="65">
        <f t="shared" si="16"/>
        <v>0</v>
      </c>
      <c r="C64" s="65"/>
      <c r="D64" s="65"/>
      <c r="E64" s="65"/>
      <c r="F64" s="65"/>
      <c r="G64" s="65"/>
      <c r="H64" s="65"/>
      <c r="I64" s="65"/>
      <c r="J64" s="65"/>
      <c r="K64" s="65"/>
      <c r="L64" s="65"/>
      <c r="M64" s="67"/>
      <c r="N64" s="65"/>
      <c r="O64" s="65"/>
      <c r="P64" s="65"/>
      <c r="Q64" s="65">
        <f t="shared" si="17"/>
        <v>0</v>
      </c>
      <c r="R64" s="65"/>
      <c r="S64" s="65"/>
      <c r="T64" s="65"/>
      <c r="U64" s="65"/>
      <c r="V64" s="67"/>
      <c r="W64" s="65">
        <f t="shared" si="18"/>
        <v>0</v>
      </c>
      <c r="X64" s="65"/>
      <c r="Y64" s="65"/>
      <c r="Z64" s="65"/>
      <c r="AA64" s="65"/>
      <c r="AB64" s="65"/>
      <c r="AC64" s="65"/>
      <c r="AD64" s="65"/>
      <c r="AE64" s="65"/>
      <c r="AF64" s="65">
        <v>3290.8642621078488</v>
      </c>
      <c r="AG64" s="65"/>
      <c r="AH64" s="65"/>
      <c r="AI64" s="65"/>
      <c r="AJ64" s="65">
        <v>3254.5254269332881</v>
      </c>
      <c r="AK64" s="65">
        <v>623674.78242187493</v>
      </c>
      <c r="AL64" s="65">
        <v>1169.5216817178728</v>
      </c>
      <c r="AM64" s="65"/>
      <c r="AN64" s="65"/>
      <c r="AO64" s="65"/>
      <c r="AP64" s="65"/>
      <c r="AQ64" s="65"/>
      <c r="AR64" s="65"/>
      <c r="AS64" s="65"/>
      <c r="AT64" s="65"/>
      <c r="AU64" s="65"/>
      <c r="AV64" s="65"/>
      <c r="AW64" s="65"/>
      <c r="AX64" s="65"/>
      <c r="AY64" s="65"/>
      <c r="AZ64" s="65"/>
      <c r="BA64" s="65"/>
      <c r="BB64" s="65"/>
      <c r="BC64" s="65"/>
      <c r="BD64" s="65"/>
      <c r="BE64" s="68"/>
    </row>
    <row r="65" spans="1:57" x14ac:dyDescent="0.2">
      <c r="A65" s="64" t="s">
        <v>278</v>
      </c>
      <c r="B65" s="65">
        <f t="shared" si="16"/>
        <v>0</v>
      </c>
      <c r="C65" s="65"/>
      <c r="D65" s="65"/>
      <c r="E65" s="65"/>
      <c r="F65" s="65"/>
      <c r="G65" s="65"/>
      <c r="H65" s="65"/>
      <c r="I65" s="65"/>
      <c r="J65" s="65"/>
      <c r="K65" s="65"/>
      <c r="L65" s="65"/>
      <c r="M65" s="67"/>
      <c r="N65" s="65"/>
      <c r="O65" s="65"/>
      <c r="P65" s="65"/>
      <c r="Q65" s="65">
        <f t="shared" si="17"/>
        <v>0</v>
      </c>
      <c r="R65" s="65"/>
      <c r="S65" s="65"/>
      <c r="T65" s="65"/>
      <c r="U65" s="65"/>
      <c r="V65" s="67">
        <v>561.51</v>
      </c>
      <c r="W65" s="65">
        <f t="shared" si="18"/>
        <v>0</v>
      </c>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8"/>
    </row>
    <row r="66" spans="1:57" x14ac:dyDescent="0.2">
      <c r="A66" s="64" t="s">
        <v>279</v>
      </c>
      <c r="B66" s="65">
        <f t="shared" si="16"/>
        <v>15238765.94329375</v>
      </c>
      <c r="C66" s="65"/>
      <c r="D66" s="65"/>
      <c r="E66" s="65">
        <v>15238765.94329375</v>
      </c>
      <c r="F66" s="65"/>
      <c r="G66" s="65"/>
      <c r="H66" s="65"/>
      <c r="I66" s="65"/>
      <c r="J66" s="65"/>
      <c r="K66" s="65"/>
      <c r="L66" s="65"/>
      <c r="M66" s="67">
        <v>263280.90248535154</v>
      </c>
      <c r="N66" s="65"/>
      <c r="O66" s="65"/>
      <c r="P66" s="65"/>
      <c r="Q66" s="65">
        <f t="shared" si="17"/>
        <v>8522742.6439999994</v>
      </c>
      <c r="R66" s="65">
        <v>8522742.6439999994</v>
      </c>
      <c r="S66" s="65"/>
      <c r="T66" s="65"/>
      <c r="U66" s="65"/>
      <c r="V66" s="67">
        <v>207197.19</v>
      </c>
      <c r="W66" s="65">
        <f t="shared" si="18"/>
        <v>0</v>
      </c>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8"/>
    </row>
    <row r="67" spans="1:57" x14ac:dyDescent="0.2">
      <c r="A67" s="64" t="s">
        <v>236</v>
      </c>
      <c r="B67" s="74"/>
      <c r="C67" s="65"/>
      <c r="D67" s="65"/>
      <c r="E67" s="65"/>
      <c r="F67" s="65"/>
      <c r="G67" s="65"/>
      <c r="H67" s="65"/>
      <c r="I67" s="65"/>
      <c r="J67" s="65"/>
      <c r="K67" s="65"/>
      <c r="L67" s="65"/>
      <c r="M67" s="67"/>
      <c r="N67" s="65"/>
      <c r="O67" s="65"/>
      <c r="P67" s="65"/>
      <c r="Q67" s="65">
        <f t="shared" si="17"/>
        <v>0</v>
      </c>
      <c r="R67" s="65"/>
      <c r="S67" s="65"/>
      <c r="T67" s="65"/>
      <c r="U67" s="65"/>
      <c r="V67" s="67"/>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8"/>
    </row>
    <row r="68" spans="1:57" s="83" customFormat="1" x14ac:dyDescent="0.2">
      <c r="A68" s="79" t="s">
        <v>280</v>
      </c>
      <c r="B68" s="80">
        <f>SUM(B69:B75)</f>
        <v>580127.47132031247</v>
      </c>
      <c r="C68" s="80">
        <f t="shared" ref="C68:AT68" si="19">SUM(C69:C75)</f>
        <v>0</v>
      </c>
      <c r="D68" s="80">
        <f t="shared" si="19"/>
        <v>0</v>
      </c>
      <c r="E68" s="80">
        <f t="shared" si="19"/>
        <v>580127.47132031247</v>
      </c>
      <c r="F68" s="80">
        <f t="shared" si="19"/>
        <v>0</v>
      </c>
      <c r="G68" s="80">
        <f t="shared" si="19"/>
        <v>0</v>
      </c>
      <c r="H68" s="80">
        <f t="shared" si="19"/>
        <v>0</v>
      </c>
      <c r="I68" s="80">
        <f t="shared" si="19"/>
        <v>0</v>
      </c>
      <c r="J68" s="80">
        <f t="shared" si="19"/>
        <v>0</v>
      </c>
      <c r="K68" s="80">
        <f t="shared" si="19"/>
        <v>0</v>
      </c>
      <c r="L68" s="80">
        <f t="shared" si="19"/>
        <v>0</v>
      </c>
      <c r="M68" s="81">
        <f t="shared" si="19"/>
        <v>0</v>
      </c>
      <c r="N68" s="80">
        <f t="shared" si="19"/>
        <v>0</v>
      </c>
      <c r="O68" s="80">
        <f t="shared" si="19"/>
        <v>0</v>
      </c>
      <c r="P68" s="80">
        <f t="shared" si="19"/>
        <v>0</v>
      </c>
      <c r="Q68" s="80">
        <f t="shared" si="19"/>
        <v>0</v>
      </c>
      <c r="R68" s="80">
        <f t="shared" si="19"/>
        <v>0</v>
      </c>
      <c r="S68" s="80">
        <f t="shared" si="19"/>
        <v>0</v>
      </c>
      <c r="T68" s="80">
        <f t="shared" si="19"/>
        <v>0</v>
      </c>
      <c r="U68" s="80">
        <f t="shared" si="19"/>
        <v>0</v>
      </c>
      <c r="V68" s="81">
        <f t="shared" si="19"/>
        <v>0</v>
      </c>
      <c r="W68" s="81">
        <f t="shared" si="19"/>
        <v>0</v>
      </c>
      <c r="X68" s="80">
        <f t="shared" si="19"/>
        <v>0</v>
      </c>
      <c r="Y68" s="80">
        <f t="shared" si="19"/>
        <v>0</v>
      </c>
      <c r="Z68" s="80">
        <f t="shared" si="19"/>
        <v>0</v>
      </c>
      <c r="AA68" s="80">
        <f t="shared" si="19"/>
        <v>0</v>
      </c>
      <c r="AB68" s="80">
        <f t="shared" si="19"/>
        <v>0</v>
      </c>
      <c r="AC68" s="80">
        <f t="shared" si="19"/>
        <v>0</v>
      </c>
      <c r="AD68" s="80">
        <f t="shared" si="19"/>
        <v>0</v>
      </c>
      <c r="AE68" s="80">
        <f t="shared" si="19"/>
        <v>0</v>
      </c>
      <c r="AF68" s="80">
        <f t="shared" si="19"/>
        <v>26721817.541062497</v>
      </c>
      <c r="AG68" s="80">
        <f t="shared" si="19"/>
        <v>0</v>
      </c>
      <c r="AH68" s="80">
        <f t="shared" si="19"/>
        <v>0</v>
      </c>
      <c r="AI68" s="80">
        <f t="shared" si="19"/>
        <v>0</v>
      </c>
      <c r="AJ68" s="80">
        <f t="shared" si="19"/>
        <v>3254.5254269332881</v>
      </c>
      <c r="AK68" s="80">
        <f t="shared" si="19"/>
        <v>20481609.668798827</v>
      </c>
      <c r="AL68" s="80">
        <f t="shared" si="19"/>
        <v>32114.347205146791</v>
      </c>
      <c r="AM68" s="80">
        <f t="shared" si="19"/>
        <v>0</v>
      </c>
      <c r="AN68" s="80">
        <f t="shared" si="19"/>
        <v>0</v>
      </c>
      <c r="AO68" s="80">
        <f t="shared" si="19"/>
        <v>0</v>
      </c>
      <c r="AP68" s="80">
        <f t="shared" si="19"/>
        <v>0</v>
      </c>
      <c r="AQ68" s="80">
        <f t="shared" si="19"/>
        <v>0</v>
      </c>
      <c r="AR68" s="80">
        <f t="shared" si="19"/>
        <v>0</v>
      </c>
      <c r="AS68" s="80">
        <f t="shared" si="19"/>
        <v>0</v>
      </c>
      <c r="AT68" s="80">
        <f t="shared" si="19"/>
        <v>0</v>
      </c>
      <c r="AU68" s="80"/>
      <c r="AV68" s="80"/>
      <c r="AW68" s="80"/>
      <c r="AX68" s="80"/>
      <c r="AY68" s="80"/>
      <c r="AZ68" s="80"/>
      <c r="BA68" s="80">
        <f>SUM(BA69:BA75)</f>
        <v>0</v>
      </c>
      <c r="BB68" s="80">
        <f>SUM(BB69:BB75)</f>
        <v>0</v>
      </c>
      <c r="BC68" s="80">
        <f>SUM(BC69:BC75)</f>
        <v>0</v>
      </c>
      <c r="BD68" s="80">
        <f>SUM(BD69:BD75)</f>
        <v>0</v>
      </c>
      <c r="BE68" s="82">
        <f>SUM(BE69:BE75)</f>
        <v>0</v>
      </c>
    </row>
    <row r="69" spans="1:57" x14ac:dyDescent="0.2">
      <c r="A69" s="64" t="s">
        <v>281</v>
      </c>
      <c r="B69" s="65">
        <f t="shared" ref="B69:B75" si="20">+D69+E69+F69</f>
        <v>0</v>
      </c>
      <c r="C69" s="65"/>
      <c r="D69" s="65"/>
      <c r="E69" s="65"/>
      <c r="F69" s="65"/>
      <c r="G69" s="65"/>
      <c r="H69" s="65"/>
      <c r="I69" s="65"/>
      <c r="J69" s="65"/>
      <c r="K69" s="65"/>
      <c r="L69" s="65"/>
      <c r="M69" s="67"/>
      <c r="N69" s="65"/>
      <c r="O69" s="65"/>
      <c r="P69" s="65"/>
      <c r="Q69" s="65">
        <f t="shared" ref="Q69:Q75" si="21">SUM(R69:U69)</f>
        <v>0</v>
      </c>
      <c r="R69" s="65"/>
      <c r="S69" s="65"/>
      <c r="T69" s="65"/>
      <c r="U69" s="65"/>
      <c r="V69" s="67"/>
      <c r="W69" s="65">
        <f t="shared" ref="W69:W75" si="22">SUM(X69:AB69)</f>
        <v>0</v>
      </c>
      <c r="X69" s="65"/>
      <c r="Y69" s="65"/>
      <c r="Z69" s="65"/>
      <c r="AA69" s="65"/>
      <c r="AB69" s="65"/>
      <c r="AC69" s="65"/>
      <c r="AD69" s="65"/>
      <c r="AE69" s="65"/>
      <c r="AF69" s="65"/>
      <c r="AG69" s="65"/>
      <c r="AH69" s="65"/>
      <c r="AI69" s="65"/>
      <c r="AJ69" s="65"/>
      <c r="AK69" s="65"/>
      <c r="AL69" s="65">
        <v>5074.0264585037239</v>
      </c>
      <c r="AM69" s="65"/>
      <c r="AN69" s="65"/>
      <c r="AO69" s="65"/>
      <c r="AP69" s="65"/>
      <c r="AQ69" s="65"/>
      <c r="AR69" s="65"/>
      <c r="AS69" s="65"/>
      <c r="AT69" s="65"/>
      <c r="AU69" s="65"/>
      <c r="AV69" s="65"/>
      <c r="AW69" s="65"/>
      <c r="AX69" s="65"/>
      <c r="AY69" s="65"/>
      <c r="AZ69" s="65"/>
      <c r="BA69" s="65"/>
      <c r="BB69" s="65"/>
      <c r="BC69" s="65"/>
      <c r="BD69" s="65"/>
      <c r="BE69" s="68"/>
    </row>
    <row r="70" spans="1:57" x14ac:dyDescent="0.2">
      <c r="A70" s="64" t="s">
        <v>282</v>
      </c>
      <c r="B70" s="65">
        <f t="shared" si="20"/>
        <v>0</v>
      </c>
      <c r="C70" s="65"/>
      <c r="D70" s="65"/>
      <c r="E70" s="65"/>
      <c r="F70" s="65"/>
      <c r="G70" s="65"/>
      <c r="H70" s="65"/>
      <c r="I70" s="65"/>
      <c r="J70" s="65"/>
      <c r="K70" s="65"/>
      <c r="L70" s="65"/>
      <c r="M70" s="67"/>
      <c r="N70" s="65"/>
      <c r="O70" s="65"/>
      <c r="P70" s="65"/>
      <c r="Q70" s="65">
        <f t="shared" si="21"/>
        <v>0</v>
      </c>
      <c r="R70" s="65"/>
      <c r="S70" s="65"/>
      <c r="T70" s="65"/>
      <c r="U70" s="65"/>
      <c r="V70" s="67"/>
      <c r="W70" s="65">
        <f t="shared" si="22"/>
        <v>0</v>
      </c>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8"/>
    </row>
    <row r="71" spans="1:57" x14ac:dyDescent="0.2">
      <c r="A71" s="64" t="s">
        <v>283</v>
      </c>
      <c r="B71" s="65">
        <f t="shared" si="20"/>
        <v>0</v>
      </c>
      <c r="C71" s="65"/>
      <c r="D71" s="65"/>
      <c r="E71" s="65"/>
      <c r="F71" s="65"/>
      <c r="G71" s="65"/>
      <c r="H71" s="65"/>
      <c r="I71" s="65"/>
      <c r="J71" s="65"/>
      <c r="K71" s="65"/>
      <c r="L71" s="65"/>
      <c r="M71" s="67"/>
      <c r="N71" s="65"/>
      <c r="O71" s="65"/>
      <c r="P71" s="65"/>
      <c r="Q71" s="65">
        <f t="shared" si="21"/>
        <v>0</v>
      </c>
      <c r="R71" s="65"/>
      <c r="S71" s="65"/>
      <c r="T71" s="65"/>
      <c r="U71" s="65"/>
      <c r="V71" s="67"/>
      <c r="W71" s="65">
        <f t="shared" si="22"/>
        <v>0</v>
      </c>
      <c r="X71" s="65"/>
      <c r="Y71" s="65"/>
      <c r="Z71" s="65"/>
      <c r="AA71" s="65"/>
      <c r="AB71" s="65"/>
      <c r="AC71" s="65"/>
      <c r="AD71" s="65"/>
      <c r="AE71" s="65"/>
      <c r="AF71" s="65">
        <v>26721817.541062497</v>
      </c>
      <c r="AG71" s="65"/>
      <c r="AH71" s="65"/>
      <c r="AI71" s="65"/>
      <c r="AJ71" s="65"/>
      <c r="AK71" s="65">
        <v>20388379.931249999</v>
      </c>
      <c r="AL71" s="65"/>
      <c r="AM71" s="65"/>
      <c r="AN71" s="65"/>
      <c r="AO71" s="65"/>
      <c r="AP71" s="65"/>
      <c r="AQ71" s="65"/>
      <c r="AR71" s="65"/>
      <c r="AS71" s="65"/>
      <c r="AT71" s="65"/>
      <c r="AU71" s="65"/>
      <c r="AV71" s="65"/>
      <c r="AW71" s="65"/>
      <c r="AX71" s="65"/>
      <c r="AY71" s="65"/>
      <c r="AZ71" s="65"/>
      <c r="BA71" s="65"/>
      <c r="BB71" s="65"/>
      <c r="BC71" s="65"/>
      <c r="BD71" s="65"/>
      <c r="BE71" s="68"/>
    </row>
    <row r="72" spans="1:57" x14ac:dyDescent="0.2">
      <c r="A72" s="64" t="s">
        <v>284</v>
      </c>
      <c r="B72" s="65">
        <f t="shared" si="20"/>
        <v>0</v>
      </c>
      <c r="C72" s="65"/>
      <c r="D72" s="65"/>
      <c r="E72" s="65"/>
      <c r="F72" s="65"/>
      <c r="G72" s="65"/>
      <c r="H72" s="65"/>
      <c r="I72" s="65"/>
      <c r="J72" s="65"/>
      <c r="K72" s="65"/>
      <c r="L72" s="65"/>
      <c r="M72" s="67"/>
      <c r="N72" s="65"/>
      <c r="O72" s="65"/>
      <c r="P72" s="65"/>
      <c r="Q72" s="65">
        <f t="shared" si="21"/>
        <v>0</v>
      </c>
      <c r="R72" s="65"/>
      <c r="S72" s="65"/>
      <c r="T72" s="65"/>
      <c r="U72" s="65"/>
      <c r="V72" s="67"/>
      <c r="W72" s="65">
        <f t="shared" si="22"/>
        <v>0</v>
      </c>
      <c r="X72" s="65"/>
      <c r="Y72" s="65"/>
      <c r="Z72" s="65"/>
      <c r="AA72" s="65"/>
      <c r="AB72" s="65"/>
      <c r="AC72" s="65"/>
      <c r="AD72" s="65"/>
      <c r="AE72" s="65"/>
      <c r="AF72" s="65"/>
      <c r="AG72" s="65"/>
      <c r="AH72" s="65"/>
      <c r="AI72" s="65"/>
      <c r="AJ72" s="65">
        <v>3254.5254269332881</v>
      </c>
      <c r="AK72" s="65">
        <v>93229.737548828125</v>
      </c>
      <c r="AL72" s="65"/>
      <c r="AM72" s="65"/>
      <c r="AN72" s="65"/>
      <c r="AO72" s="65"/>
      <c r="AP72" s="65"/>
      <c r="AQ72" s="65"/>
      <c r="AR72" s="65"/>
      <c r="AS72" s="65"/>
      <c r="AT72" s="65"/>
      <c r="AU72" s="65"/>
      <c r="AV72" s="65"/>
      <c r="AW72" s="65"/>
      <c r="AX72" s="65"/>
      <c r="AY72" s="65"/>
      <c r="AZ72" s="65"/>
      <c r="BA72" s="65"/>
      <c r="BB72" s="65"/>
      <c r="BC72" s="65"/>
      <c r="BD72" s="65"/>
      <c r="BE72" s="68"/>
    </row>
    <row r="73" spans="1:57" x14ac:dyDescent="0.2">
      <c r="A73" s="64" t="s">
        <v>285</v>
      </c>
      <c r="B73" s="65">
        <f t="shared" si="20"/>
        <v>0</v>
      </c>
      <c r="C73" s="65"/>
      <c r="D73" s="65"/>
      <c r="E73" s="65"/>
      <c r="F73" s="65"/>
      <c r="G73" s="65"/>
      <c r="H73" s="65"/>
      <c r="I73" s="65"/>
      <c r="J73" s="65"/>
      <c r="K73" s="65"/>
      <c r="L73" s="65"/>
      <c r="M73" s="67"/>
      <c r="N73" s="65"/>
      <c r="O73" s="65"/>
      <c r="P73" s="65"/>
      <c r="Q73" s="65">
        <f t="shared" si="21"/>
        <v>0</v>
      </c>
      <c r="R73" s="65"/>
      <c r="S73" s="65"/>
      <c r="T73" s="65"/>
      <c r="U73" s="65"/>
      <c r="V73" s="67"/>
      <c r="W73" s="65">
        <f t="shared" si="22"/>
        <v>0</v>
      </c>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8"/>
    </row>
    <row r="74" spans="1:57" x14ac:dyDescent="0.2">
      <c r="A74" s="64" t="s">
        <v>286</v>
      </c>
      <c r="B74" s="65">
        <f t="shared" si="20"/>
        <v>0</v>
      </c>
      <c r="C74" s="65"/>
      <c r="D74" s="65"/>
      <c r="E74" s="65"/>
      <c r="F74" s="65"/>
      <c r="G74" s="65"/>
      <c r="H74" s="65"/>
      <c r="I74" s="65"/>
      <c r="J74" s="65"/>
      <c r="K74" s="65"/>
      <c r="L74" s="65"/>
      <c r="M74" s="67"/>
      <c r="N74" s="65"/>
      <c r="O74" s="65"/>
      <c r="P74" s="65"/>
      <c r="Q74" s="65">
        <f t="shared" si="21"/>
        <v>0</v>
      </c>
      <c r="R74" s="65"/>
      <c r="S74" s="65"/>
      <c r="T74" s="65"/>
      <c r="U74" s="65"/>
      <c r="V74" s="67"/>
      <c r="W74" s="65">
        <f t="shared" si="22"/>
        <v>0</v>
      </c>
      <c r="X74" s="65"/>
      <c r="Y74" s="65"/>
      <c r="Z74" s="65"/>
      <c r="AA74" s="65"/>
      <c r="AB74" s="65"/>
      <c r="AC74" s="65"/>
      <c r="AD74" s="65"/>
      <c r="AE74" s="65"/>
      <c r="AF74" s="65"/>
      <c r="AG74" s="65"/>
      <c r="AH74" s="65"/>
      <c r="AI74" s="65"/>
      <c r="AJ74" s="65"/>
      <c r="AK74" s="65"/>
      <c r="AL74" s="65">
        <v>27040.320746643069</v>
      </c>
      <c r="AM74" s="65"/>
      <c r="AN74" s="65"/>
      <c r="AO74" s="65"/>
      <c r="AP74" s="65"/>
      <c r="AQ74" s="65"/>
      <c r="AR74" s="65"/>
      <c r="AS74" s="65"/>
      <c r="AT74" s="65"/>
      <c r="AU74" s="65"/>
      <c r="AV74" s="65"/>
      <c r="AW74" s="65"/>
      <c r="AX74" s="65"/>
      <c r="AY74" s="65"/>
      <c r="AZ74" s="65"/>
      <c r="BA74" s="65"/>
      <c r="BB74" s="65"/>
      <c r="BC74" s="65"/>
      <c r="BD74" s="65"/>
      <c r="BE74" s="68"/>
    </row>
    <row r="75" spans="1:57" x14ac:dyDescent="0.2">
      <c r="A75" s="64" t="s">
        <v>287</v>
      </c>
      <c r="B75" s="65">
        <f t="shared" si="20"/>
        <v>580127.47132031247</v>
      </c>
      <c r="C75" s="65"/>
      <c r="D75" s="65"/>
      <c r="E75" s="65">
        <v>580127.47132031247</v>
      </c>
      <c r="F75" s="65"/>
      <c r="G75" s="65"/>
      <c r="H75" s="65"/>
      <c r="I75" s="65"/>
      <c r="J75" s="65"/>
      <c r="K75" s="65"/>
      <c r="L75" s="65"/>
      <c r="M75" s="67"/>
      <c r="N75" s="65"/>
      <c r="O75" s="65"/>
      <c r="P75" s="65"/>
      <c r="Q75" s="65">
        <f t="shared" si="21"/>
        <v>0</v>
      </c>
      <c r="R75" s="65"/>
      <c r="S75" s="65"/>
      <c r="T75" s="65"/>
      <c r="U75" s="65"/>
      <c r="V75" s="67"/>
      <c r="W75" s="65">
        <f t="shared" si="22"/>
        <v>0</v>
      </c>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8"/>
    </row>
    <row r="76" spans="1:57" x14ac:dyDescent="0.2">
      <c r="A76" s="64" t="s">
        <v>236</v>
      </c>
      <c r="B76" s="74"/>
      <c r="C76" s="65"/>
      <c r="D76" s="65"/>
      <c r="E76" s="65"/>
      <c r="F76" s="65"/>
      <c r="G76" s="65"/>
      <c r="H76" s="65"/>
      <c r="I76" s="65"/>
      <c r="J76" s="65"/>
      <c r="K76" s="65"/>
      <c r="L76" s="65"/>
      <c r="M76" s="67"/>
      <c r="N76" s="65"/>
      <c r="O76" s="65"/>
      <c r="P76" s="65"/>
      <c r="Q76" s="65"/>
      <c r="R76" s="65"/>
      <c r="S76" s="65"/>
      <c r="T76" s="65"/>
      <c r="U76" s="65"/>
      <c r="V76" s="67"/>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8"/>
    </row>
    <row r="77" spans="1:57" s="83" customFormat="1" x14ac:dyDescent="0.2">
      <c r="A77" s="79" t="s">
        <v>288</v>
      </c>
      <c r="B77" s="65">
        <f>SUM(B78:B81)</f>
        <v>12856602.249896703</v>
      </c>
      <c r="C77" s="65">
        <f t="shared" ref="C77:AT77" si="23">SUM(C78:C81)</f>
        <v>0</v>
      </c>
      <c r="D77" s="65">
        <f t="shared" si="23"/>
        <v>0</v>
      </c>
      <c r="E77" s="65">
        <f t="shared" si="23"/>
        <v>12856602.249896703</v>
      </c>
      <c r="F77" s="65">
        <f t="shared" si="23"/>
        <v>0</v>
      </c>
      <c r="G77" s="65">
        <f t="shared" si="23"/>
        <v>0</v>
      </c>
      <c r="H77" s="65">
        <f t="shared" si="23"/>
        <v>0</v>
      </c>
      <c r="I77" s="65">
        <f t="shared" si="23"/>
        <v>0</v>
      </c>
      <c r="J77" s="65">
        <f t="shared" si="23"/>
        <v>0</v>
      </c>
      <c r="K77" s="65">
        <f t="shared" si="23"/>
        <v>0</v>
      </c>
      <c r="L77" s="65">
        <f t="shared" si="23"/>
        <v>0</v>
      </c>
      <c r="M77" s="67">
        <f t="shared" si="23"/>
        <v>0</v>
      </c>
      <c r="N77" s="65">
        <f t="shared" si="23"/>
        <v>0</v>
      </c>
      <c r="O77" s="65">
        <f t="shared" si="23"/>
        <v>0</v>
      </c>
      <c r="P77" s="65">
        <f t="shared" si="23"/>
        <v>0</v>
      </c>
      <c r="Q77" s="65">
        <f t="shared" si="23"/>
        <v>41922505.052999996</v>
      </c>
      <c r="R77" s="65">
        <f t="shared" si="23"/>
        <v>41922505.052999996</v>
      </c>
      <c r="S77" s="65">
        <f t="shared" si="23"/>
        <v>0</v>
      </c>
      <c r="T77" s="65">
        <f t="shared" si="23"/>
        <v>0</v>
      </c>
      <c r="U77" s="65">
        <f t="shared" si="23"/>
        <v>0</v>
      </c>
      <c r="V77" s="67">
        <f t="shared" si="23"/>
        <v>2246.04</v>
      </c>
      <c r="W77" s="67">
        <f t="shared" si="23"/>
        <v>0</v>
      </c>
      <c r="X77" s="65">
        <f t="shared" si="23"/>
        <v>0</v>
      </c>
      <c r="Y77" s="65">
        <f t="shared" si="23"/>
        <v>0</v>
      </c>
      <c r="Z77" s="65">
        <f t="shared" si="23"/>
        <v>0</v>
      </c>
      <c r="AA77" s="65">
        <f t="shared" si="23"/>
        <v>0</v>
      </c>
      <c r="AB77" s="65">
        <f t="shared" si="23"/>
        <v>0</v>
      </c>
      <c r="AC77" s="65">
        <f t="shared" si="23"/>
        <v>0</v>
      </c>
      <c r="AD77" s="65">
        <f t="shared" si="23"/>
        <v>0</v>
      </c>
      <c r="AE77" s="65">
        <f t="shared" si="23"/>
        <v>1033372.2587900389</v>
      </c>
      <c r="AF77" s="65">
        <f t="shared" si="23"/>
        <v>477175.27101904288</v>
      </c>
      <c r="AG77" s="65">
        <f t="shared" si="23"/>
        <v>0</v>
      </c>
      <c r="AH77" s="65">
        <f t="shared" si="23"/>
        <v>0</v>
      </c>
      <c r="AI77" s="65">
        <f t="shared" si="23"/>
        <v>0</v>
      </c>
      <c r="AJ77" s="65">
        <f t="shared" si="23"/>
        <v>1279028.4751308593</v>
      </c>
      <c r="AK77" s="65">
        <f t="shared" si="23"/>
        <v>3835278.6560791014</v>
      </c>
      <c r="AL77" s="65">
        <f t="shared" si="23"/>
        <v>1475422.4035735475</v>
      </c>
      <c r="AM77" s="65">
        <f t="shared" si="23"/>
        <v>0</v>
      </c>
      <c r="AN77" s="65">
        <f t="shared" si="23"/>
        <v>0</v>
      </c>
      <c r="AO77" s="65">
        <f t="shared" si="23"/>
        <v>0</v>
      </c>
      <c r="AP77" s="65">
        <f t="shared" si="23"/>
        <v>0</v>
      </c>
      <c r="AQ77" s="65">
        <f t="shared" si="23"/>
        <v>0</v>
      </c>
      <c r="AR77" s="65">
        <f t="shared" si="23"/>
        <v>0</v>
      </c>
      <c r="AS77" s="65">
        <f t="shared" si="23"/>
        <v>0</v>
      </c>
      <c r="AT77" s="65">
        <f t="shared" si="23"/>
        <v>0</v>
      </c>
      <c r="AU77" s="65"/>
      <c r="AV77" s="65"/>
      <c r="AW77" s="65"/>
      <c r="AX77" s="65"/>
      <c r="AY77" s="65"/>
      <c r="AZ77" s="65"/>
      <c r="BA77" s="65">
        <f>SUM(BA78:BA81)</f>
        <v>0</v>
      </c>
      <c r="BB77" s="65">
        <f>SUM(BB78:BB81)</f>
        <v>0</v>
      </c>
      <c r="BC77" s="65">
        <f>SUM(BC78:BC81)</f>
        <v>0</v>
      </c>
      <c r="BD77" s="65">
        <f>SUM(BD78:BD81)</f>
        <v>0</v>
      </c>
      <c r="BE77" s="68">
        <f>SUM(BE78:BE81)</f>
        <v>0</v>
      </c>
    </row>
    <row r="78" spans="1:57" x14ac:dyDescent="0.2">
      <c r="A78" s="64" t="s">
        <v>289</v>
      </c>
      <c r="B78" s="65">
        <f>+D78+E78+F78</f>
        <v>165678.24488166504</v>
      </c>
      <c r="C78" s="65"/>
      <c r="D78" s="65"/>
      <c r="E78" s="65">
        <v>165678.24488166504</v>
      </c>
      <c r="F78" s="65"/>
      <c r="G78" s="65"/>
      <c r="H78" s="65"/>
      <c r="I78" s="65"/>
      <c r="J78" s="65"/>
      <c r="K78" s="65"/>
      <c r="L78" s="65"/>
      <c r="M78" s="67"/>
      <c r="N78" s="65"/>
      <c r="O78" s="65"/>
      <c r="P78" s="65"/>
      <c r="Q78" s="65">
        <f t="shared" ref="Q78:Q81" si="24">SUM(R78:U78)</f>
        <v>0</v>
      </c>
      <c r="R78" s="65"/>
      <c r="S78" s="65"/>
      <c r="T78" s="65"/>
      <c r="U78" s="65"/>
      <c r="V78" s="67"/>
      <c r="W78" s="65">
        <f>SUM(X78:AB78)</f>
        <v>0</v>
      </c>
      <c r="X78" s="65"/>
      <c r="Y78" s="65"/>
      <c r="Z78" s="65"/>
      <c r="AA78" s="65"/>
      <c r="AB78" s="65"/>
      <c r="AC78" s="65"/>
      <c r="AD78" s="65"/>
      <c r="AE78" s="65"/>
      <c r="AF78" s="65">
        <v>440975.76386425778</v>
      </c>
      <c r="AG78" s="65"/>
      <c r="AH78" s="65"/>
      <c r="AI78" s="65"/>
      <c r="AJ78" s="65">
        <v>152962.6975102539</v>
      </c>
      <c r="AK78" s="65">
        <v>2462551.0765625001</v>
      </c>
      <c r="AL78" s="65">
        <v>67506.80127001954</v>
      </c>
      <c r="AM78" s="65"/>
      <c r="AN78" s="65"/>
      <c r="AO78" s="65"/>
      <c r="AP78" s="65"/>
      <c r="AQ78" s="65"/>
      <c r="AR78" s="65"/>
      <c r="AS78" s="65"/>
      <c r="AT78" s="65"/>
      <c r="AU78" s="65"/>
      <c r="AV78" s="65"/>
      <c r="AW78" s="65"/>
      <c r="AX78" s="65"/>
      <c r="AY78" s="65"/>
      <c r="AZ78" s="65"/>
      <c r="BA78" s="65"/>
      <c r="BB78" s="65"/>
      <c r="BC78" s="65"/>
      <c r="BD78" s="65"/>
      <c r="BE78" s="68"/>
    </row>
    <row r="79" spans="1:57" x14ac:dyDescent="0.2">
      <c r="A79" s="64" t="s">
        <v>290</v>
      </c>
      <c r="B79" s="65">
        <f>+D79+E79+F79</f>
        <v>3757948.4719308591</v>
      </c>
      <c r="C79" s="65"/>
      <c r="D79" s="65"/>
      <c r="E79" s="65">
        <v>3757948.4719308591</v>
      </c>
      <c r="F79" s="65"/>
      <c r="G79" s="65"/>
      <c r="H79" s="65"/>
      <c r="I79" s="65"/>
      <c r="J79" s="65"/>
      <c r="K79" s="65"/>
      <c r="L79" s="65"/>
      <c r="M79" s="67"/>
      <c r="N79" s="65"/>
      <c r="O79" s="65"/>
      <c r="P79" s="65"/>
      <c r="Q79" s="65">
        <f t="shared" si="24"/>
        <v>0</v>
      </c>
      <c r="R79" s="65"/>
      <c r="S79" s="65"/>
      <c r="T79" s="65"/>
      <c r="U79" s="65"/>
      <c r="V79" s="67">
        <v>2246.04</v>
      </c>
      <c r="W79" s="65">
        <f>SUM(X79:AB79)</f>
        <v>0</v>
      </c>
      <c r="X79" s="65"/>
      <c r="Y79" s="65"/>
      <c r="Z79" s="65"/>
      <c r="AA79" s="65"/>
      <c r="AB79" s="65"/>
      <c r="AC79" s="65"/>
      <c r="AD79" s="65"/>
      <c r="AE79" s="65">
        <v>134244.72893847656</v>
      </c>
      <c r="AF79" s="65">
        <v>16454.321038940427</v>
      </c>
      <c r="AG79" s="65"/>
      <c r="AH79" s="65"/>
      <c r="AI79" s="65"/>
      <c r="AJ79" s="65">
        <v>221307.73663623046</v>
      </c>
      <c r="AK79" s="65">
        <v>64296.370568847655</v>
      </c>
      <c r="AL79" s="65">
        <v>55780.431852355963</v>
      </c>
      <c r="AM79" s="65"/>
      <c r="AN79" s="65"/>
      <c r="AO79" s="65"/>
      <c r="AP79" s="65"/>
      <c r="AQ79" s="65"/>
      <c r="AR79" s="65"/>
      <c r="AS79" s="65"/>
      <c r="AT79" s="65"/>
      <c r="AU79" s="65"/>
      <c r="AV79" s="65"/>
      <c r="AW79" s="65"/>
      <c r="AX79" s="65"/>
      <c r="AY79" s="65"/>
      <c r="AZ79" s="65"/>
      <c r="BA79" s="65"/>
      <c r="BB79" s="65"/>
      <c r="BC79" s="65"/>
      <c r="BD79" s="65"/>
      <c r="BE79" s="68"/>
    </row>
    <row r="80" spans="1:57" x14ac:dyDescent="0.2">
      <c r="A80" s="64" t="s">
        <v>291</v>
      </c>
      <c r="B80" s="65">
        <f>+D80+E80+F80</f>
        <v>7515896.9438617183</v>
      </c>
      <c r="C80" s="65"/>
      <c r="D80" s="65"/>
      <c r="E80" s="65">
        <v>7515896.9438617183</v>
      </c>
      <c r="F80" s="65"/>
      <c r="G80" s="65"/>
      <c r="H80" s="65"/>
      <c r="I80" s="65"/>
      <c r="J80" s="65"/>
      <c r="K80" s="65"/>
      <c r="L80" s="65"/>
      <c r="M80" s="67"/>
      <c r="N80" s="65"/>
      <c r="O80" s="65"/>
      <c r="P80" s="65"/>
      <c r="Q80" s="65">
        <f t="shared" si="24"/>
        <v>40658490.625999995</v>
      </c>
      <c r="R80" s="65">
        <v>40658490.625999995</v>
      </c>
      <c r="S80" s="65"/>
      <c r="T80" s="65"/>
      <c r="U80" s="65"/>
      <c r="V80" s="67"/>
      <c r="W80" s="65">
        <f>SUM(X80:AB80)</f>
        <v>0</v>
      </c>
      <c r="X80" s="65"/>
      <c r="Y80" s="65"/>
      <c r="Z80" s="65"/>
      <c r="AA80" s="65"/>
      <c r="AB80" s="65"/>
      <c r="AC80" s="65"/>
      <c r="AD80" s="65"/>
      <c r="AE80" s="65">
        <v>899127.52985156234</v>
      </c>
      <c r="AF80" s="65">
        <v>19745.186115844725</v>
      </c>
      <c r="AG80" s="65"/>
      <c r="AH80" s="65"/>
      <c r="AI80" s="65"/>
      <c r="AJ80" s="65">
        <v>904758.04098437494</v>
      </c>
      <c r="AK80" s="65">
        <v>41792.640197753906</v>
      </c>
      <c r="AL80" s="65">
        <v>1352135.1704511719</v>
      </c>
      <c r="AM80" s="65"/>
      <c r="AN80" s="65"/>
      <c r="AO80" s="65"/>
      <c r="AP80" s="65"/>
      <c r="AQ80" s="65"/>
      <c r="AR80" s="65"/>
      <c r="AS80" s="65"/>
      <c r="AT80" s="65"/>
      <c r="AU80" s="65"/>
      <c r="AV80" s="65"/>
      <c r="AW80" s="65"/>
      <c r="AX80" s="65"/>
      <c r="AY80" s="65"/>
      <c r="AZ80" s="65"/>
      <c r="BA80" s="65"/>
      <c r="BB80" s="65"/>
      <c r="BC80" s="65"/>
      <c r="BD80" s="65"/>
      <c r="BE80" s="68"/>
    </row>
    <row r="81" spans="1:57" x14ac:dyDescent="0.2">
      <c r="A81" s="64" t="s">
        <v>292</v>
      </c>
      <c r="B81" s="65">
        <f>+D81+E81+F81</f>
        <v>1417078.5892224608</v>
      </c>
      <c r="C81" s="65"/>
      <c r="D81" s="65"/>
      <c r="E81" s="65">
        <v>1417078.5892224608</v>
      </c>
      <c r="F81" s="65"/>
      <c r="G81" s="65"/>
      <c r="H81" s="65"/>
      <c r="I81" s="65"/>
      <c r="J81" s="65"/>
      <c r="K81" s="65"/>
      <c r="L81" s="65"/>
      <c r="M81" s="67"/>
      <c r="N81" s="65"/>
      <c r="O81" s="65"/>
      <c r="P81" s="65"/>
      <c r="Q81" s="65">
        <f t="shared" si="24"/>
        <v>1264014.4269999999</v>
      </c>
      <c r="R81" s="65">
        <v>1264014.4269999999</v>
      </c>
      <c r="S81" s="65"/>
      <c r="T81" s="65"/>
      <c r="U81" s="65"/>
      <c r="V81" s="67"/>
      <c r="W81" s="65">
        <f>SUM(X81:AB81)</f>
        <v>0</v>
      </c>
      <c r="X81" s="65"/>
      <c r="Y81" s="65"/>
      <c r="Z81" s="65"/>
      <c r="AA81" s="65"/>
      <c r="AB81" s="65"/>
      <c r="AC81" s="65"/>
      <c r="AD81" s="65"/>
      <c r="AE81" s="65"/>
      <c r="AF81" s="65"/>
      <c r="AG81" s="65"/>
      <c r="AH81" s="65"/>
      <c r="AI81" s="65"/>
      <c r="AJ81" s="65"/>
      <c r="AK81" s="65">
        <v>1266638.5687499999</v>
      </c>
      <c r="AL81" s="65"/>
      <c r="AM81" s="65"/>
      <c r="AN81" s="65"/>
      <c r="AO81" s="65"/>
      <c r="AP81" s="65"/>
      <c r="AQ81" s="65"/>
      <c r="AR81" s="65"/>
      <c r="AS81" s="65"/>
      <c r="AT81" s="65"/>
      <c r="AU81" s="65"/>
      <c r="AV81" s="65"/>
      <c r="AW81" s="65"/>
      <c r="AX81" s="65"/>
      <c r="AY81" s="65"/>
      <c r="AZ81" s="65"/>
      <c r="BA81" s="65"/>
      <c r="BB81" s="65"/>
      <c r="BC81" s="65"/>
      <c r="BD81" s="65"/>
      <c r="BE81" s="68"/>
    </row>
    <row r="82" spans="1:57" x14ac:dyDescent="0.2">
      <c r="A82" s="64" t="s">
        <v>236</v>
      </c>
      <c r="B82" s="74"/>
      <c r="C82" s="65"/>
      <c r="D82" s="65"/>
      <c r="E82" s="65"/>
      <c r="F82" s="65"/>
      <c r="G82" s="65"/>
      <c r="H82" s="65"/>
      <c r="I82" s="65"/>
      <c r="J82" s="65"/>
      <c r="K82" s="65"/>
      <c r="L82" s="65"/>
      <c r="M82" s="67"/>
      <c r="N82" s="65"/>
      <c r="O82" s="65"/>
      <c r="P82" s="65"/>
      <c r="Q82" s="65"/>
      <c r="R82" s="65"/>
      <c r="S82" s="65"/>
      <c r="T82" s="65"/>
      <c r="U82" s="65"/>
      <c r="V82" s="67"/>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8"/>
    </row>
    <row r="83" spans="1:57" s="83" customFormat="1" ht="15" customHeight="1" x14ac:dyDescent="0.2">
      <c r="A83" s="70" t="s">
        <v>293</v>
      </c>
      <c r="B83" s="65">
        <f>+D83+E83+F83</f>
        <v>0</v>
      </c>
      <c r="C83" s="71"/>
      <c r="D83" s="71"/>
      <c r="E83" s="71"/>
      <c r="F83" s="71"/>
      <c r="G83" s="71"/>
      <c r="H83" s="71"/>
      <c r="I83" s="71"/>
      <c r="J83" s="71"/>
      <c r="K83" s="71"/>
      <c r="L83" s="71"/>
      <c r="M83" s="72"/>
      <c r="N83" s="71"/>
      <c r="O83" s="71"/>
      <c r="P83" s="71"/>
      <c r="Q83" s="71"/>
      <c r="R83" s="71"/>
      <c r="S83" s="71"/>
      <c r="T83" s="71"/>
      <c r="U83" s="71"/>
      <c r="V83" s="72"/>
      <c r="W83" s="84">
        <f>SUM(X83:AB83)</f>
        <v>0</v>
      </c>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3"/>
    </row>
    <row r="84" spans="1:57" x14ac:dyDescent="0.2">
      <c r="A84" s="64" t="s">
        <v>294</v>
      </c>
      <c r="B84" s="65">
        <f>+D84+E84+F84</f>
        <v>0</v>
      </c>
      <c r="C84" s="65"/>
      <c r="D84" s="65"/>
      <c r="E84" s="65"/>
      <c r="F84" s="65"/>
      <c r="G84" s="65"/>
      <c r="H84" s="65"/>
      <c r="I84" s="65"/>
      <c r="J84" s="65"/>
      <c r="K84" s="65"/>
      <c r="L84" s="65"/>
      <c r="M84" s="67"/>
      <c r="N84" s="65"/>
      <c r="O84" s="65"/>
      <c r="P84" s="65"/>
      <c r="Q84" s="65">
        <f t="shared" ref="Q84:Q88" si="25">SUM(R84:U84)</f>
        <v>0</v>
      </c>
      <c r="R84" s="65"/>
      <c r="S84" s="65"/>
      <c r="T84" s="65"/>
      <c r="U84" s="65"/>
      <c r="V84" s="67"/>
      <c r="W84" s="65">
        <f>SUM(X84:AB84)</f>
        <v>0</v>
      </c>
      <c r="X84" s="65"/>
      <c r="Y84" s="65"/>
      <c r="Z84" s="65"/>
      <c r="AA84" s="65"/>
      <c r="AB84" s="65"/>
      <c r="AC84" s="65"/>
      <c r="AD84" s="65"/>
      <c r="AE84" s="65"/>
      <c r="AF84" s="65"/>
      <c r="AG84" s="65"/>
      <c r="AH84" s="65"/>
      <c r="AI84" s="65"/>
      <c r="AJ84" s="65"/>
      <c r="AK84" s="65"/>
      <c r="AL84" s="65"/>
      <c r="AM84" s="65"/>
      <c r="AN84" s="65">
        <v>2470.220630645752</v>
      </c>
      <c r="AO84" s="65">
        <v>197717.02089843751</v>
      </c>
      <c r="AP84" s="65">
        <v>830261.8779296875</v>
      </c>
      <c r="AQ84" s="65">
        <v>82.323972344398499</v>
      </c>
      <c r="AR84" s="65"/>
      <c r="AS84" s="65"/>
      <c r="AT84" s="65"/>
      <c r="AU84" s="65"/>
      <c r="AV84" s="65"/>
      <c r="AW84" s="65"/>
      <c r="AX84" s="65"/>
      <c r="AY84" s="65"/>
      <c r="AZ84" s="65"/>
      <c r="BA84" s="65"/>
      <c r="BB84" s="65"/>
      <c r="BC84" s="65"/>
      <c r="BD84" s="65"/>
      <c r="BE84" s="68"/>
    </row>
    <row r="85" spans="1:57" x14ac:dyDescent="0.2">
      <c r="A85" s="64" t="s">
        <v>295</v>
      </c>
      <c r="B85" s="65">
        <f>+D85+E85+F85</f>
        <v>0</v>
      </c>
      <c r="C85" s="65"/>
      <c r="D85" s="65"/>
      <c r="E85" s="65"/>
      <c r="F85" s="65"/>
      <c r="G85" s="65"/>
      <c r="H85" s="65"/>
      <c r="I85" s="65"/>
      <c r="J85" s="65"/>
      <c r="K85" s="65"/>
      <c r="L85" s="65"/>
      <c r="M85" s="67"/>
      <c r="N85" s="65"/>
      <c r="O85" s="65"/>
      <c r="P85" s="65"/>
      <c r="Q85" s="65">
        <f t="shared" si="25"/>
        <v>0</v>
      </c>
      <c r="R85" s="65"/>
      <c r="S85" s="65"/>
      <c r="T85" s="65"/>
      <c r="U85" s="65"/>
      <c r="V85" s="67"/>
      <c r="W85" s="65">
        <f>SUM(X85:AB85)</f>
        <v>0</v>
      </c>
      <c r="X85" s="65"/>
      <c r="Y85" s="65"/>
      <c r="Z85" s="65"/>
      <c r="AA85" s="65"/>
      <c r="AB85" s="65"/>
      <c r="AC85" s="65"/>
      <c r="AD85" s="65"/>
      <c r="AE85" s="65"/>
      <c r="AF85" s="65"/>
      <c r="AG85" s="65"/>
      <c r="AH85" s="65"/>
      <c r="AI85" s="65"/>
      <c r="AJ85" s="65"/>
      <c r="AK85" s="65"/>
      <c r="AL85" s="65"/>
      <c r="AM85" s="65"/>
      <c r="AN85" s="65">
        <v>18.707311254739761</v>
      </c>
      <c r="AO85" s="65">
        <v>1934512.33671875</v>
      </c>
      <c r="AP85" s="65"/>
      <c r="AQ85" s="65">
        <v>4136.9122444152836</v>
      </c>
      <c r="AR85" s="65"/>
      <c r="AS85" s="65"/>
      <c r="AT85" s="65"/>
      <c r="AU85" s="65"/>
      <c r="AV85" s="65"/>
      <c r="AW85" s="65"/>
      <c r="AX85" s="65"/>
      <c r="AY85" s="65"/>
      <c r="AZ85" s="65"/>
      <c r="BA85" s="65"/>
      <c r="BB85" s="65"/>
      <c r="BC85" s="65"/>
      <c r="BD85" s="65"/>
      <c r="BE85" s="68"/>
    </row>
    <row r="86" spans="1:57" x14ac:dyDescent="0.2">
      <c r="A86" s="64" t="s">
        <v>296</v>
      </c>
      <c r="B86" s="65">
        <f>+D86+E86+F86</f>
        <v>0</v>
      </c>
      <c r="C86" s="65"/>
      <c r="D86" s="65"/>
      <c r="E86" s="65"/>
      <c r="F86" s="65"/>
      <c r="G86" s="65"/>
      <c r="H86" s="65"/>
      <c r="I86" s="65"/>
      <c r="J86" s="65"/>
      <c r="K86" s="65"/>
      <c r="L86" s="65"/>
      <c r="M86" s="67"/>
      <c r="N86" s="65"/>
      <c r="O86" s="65"/>
      <c r="P86" s="65"/>
      <c r="Q86" s="65">
        <f t="shared" si="25"/>
        <v>0</v>
      </c>
      <c r="R86" s="65"/>
      <c r="S86" s="65"/>
      <c r="T86" s="65"/>
      <c r="U86" s="65"/>
      <c r="V86" s="67"/>
      <c r="W86" s="65">
        <f>SUM(X86:AB86)</f>
        <v>0</v>
      </c>
      <c r="X86" s="65"/>
      <c r="Y86" s="65"/>
      <c r="Z86" s="65"/>
      <c r="AA86" s="65"/>
      <c r="AB86" s="65"/>
      <c r="AC86" s="65"/>
      <c r="AD86" s="65"/>
      <c r="AE86" s="65"/>
      <c r="AF86" s="65"/>
      <c r="AG86" s="65"/>
      <c r="AH86" s="65"/>
      <c r="AI86" s="65"/>
      <c r="AJ86" s="65"/>
      <c r="AK86" s="65"/>
      <c r="AL86" s="65"/>
      <c r="AM86" s="65"/>
      <c r="AN86" s="65">
        <v>334519.96240234375</v>
      </c>
      <c r="AO86" s="65">
        <v>2767840.88671875</v>
      </c>
      <c r="AP86" s="65">
        <v>333604.23647460935</v>
      </c>
      <c r="AQ86" s="65">
        <v>14176.423315429687</v>
      </c>
      <c r="AR86" s="65"/>
      <c r="AS86" s="65"/>
      <c r="AT86" s="65"/>
      <c r="AU86" s="65"/>
      <c r="AV86" s="65"/>
      <c r="AW86" s="65"/>
      <c r="AX86" s="65"/>
      <c r="AY86" s="65"/>
      <c r="AZ86" s="65"/>
      <c r="BA86" s="65"/>
      <c r="BB86" s="65"/>
      <c r="BC86" s="65"/>
      <c r="BD86" s="65"/>
      <c r="BE86" s="68"/>
    </row>
    <row r="87" spans="1:57" x14ac:dyDescent="0.2">
      <c r="A87" s="64" t="s">
        <v>297</v>
      </c>
      <c r="B87" s="65">
        <f>+D87+E87+F87</f>
        <v>5113366.5313554686</v>
      </c>
      <c r="C87" s="65"/>
      <c r="D87" s="65"/>
      <c r="E87" s="65">
        <v>5113366.5313554686</v>
      </c>
      <c r="F87" s="65"/>
      <c r="G87" s="65"/>
      <c r="H87" s="65"/>
      <c r="I87" s="65"/>
      <c r="J87" s="65"/>
      <c r="K87" s="65"/>
      <c r="L87" s="65"/>
      <c r="M87" s="67"/>
      <c r="N87" s="65"/>
      <c r="O87" s="65"/>
      <c r="P87" s="65"/>
      <c r="Q87" s="65">
        <f t="shared" si="25"/>
        <v>0</v>
      </c>
      <c r="R87" s="65"/>
      <c r="S87" s="65"/>
      <c r="T87" s="65"/>
      <c r="U87" s="65"/>
      <c r="V87" s="67"/>
      <c r="W87" s="65">
        <f>SUM(X87:AB87)</f>
        <v>0</v>
      </c>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8"/>
    </row>
    <row r="88" spans="1:57" x14ac:dyDescent="0.2">
      <c r="A88" s="64" t="s">
        <v>236</v>
      </c>
      <c r="B88" s="65"/>
      <c r="C88" s="65"/>
      <c r="D88" s="65"/>
      <c r="E88" s="65"/>
      <c r="F88" s="65"/>
      <c r="G88" s="65"/>
      <c r="H88" s="65"/>
      <c r="I88" s="65"/>
      <c r="J88" s="65"/>
      <c r="K88" s="65"/>
      <c r="L88" s="65"/>
      <c r="M88" s="67"/>
      <c r="N88" s="65"/>
      <c r="O88" s="65"/>
      <c r="P88" s="65"/>
      <c r="Q88" s="65">
        <f t="shared" si="25"/>
        <v>0</v>
      </c>
      <c r="R88" s="65"/>
      <c r="S88" s="65"/>
      <c r="T88" s="65"/>
      <c r="U88" s="65"/>
      <c r="V88" s="67"/>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8"/>
    </row>
    <row r="89" spans="1:57" s="83" customFormat="1" ht="15" customHeight="1" x14ac:dyDescent="0.2">
      <c r="A89" s="70" t="s">
        <v>298</v>
      </c>
      <c r="B89" s="65">
        <f>SUM(B90:B93)</f>
        <v>0</v>
      </c>
      <c r="C89" s="65">
        <f t="shared" ref="C89:BE89" si="26">SUM(C90:C93)</f>
        <v>0</v>
      </c>
      <c r="D89" s="65">
        <f t="shared" si="26"/>
        <v>0</v>
      </c>
      <c r="E89" s="65">
        <f t="shared" si="26"/>
        <v>0</v>
      </c>
      <c r="F89" s="65">
        <f t="shared" si="26"/>
        <v>0</v>
      </c>
      <c r="G89" s="65">
        <f t="shared" si="26"/>
        <v>0</v>
      </c>
      <c r="H89" s="65">
        <f t="shared" si="26"/>
        <v>0</v>
      </c>
      <c r="I89" s="65">
        <f t="shared" si="26"/>
        <v>0</v>
      </c>
      <c r="J89" s="65">
        <f t="shared" si="26"/>
        <v>0</v>
      </c>
      <c r="K89" s="65">
        <f t="shared" si="26"/>
        <v>0</v>
      </c>
      <c r="L89" s="65">
        <f t="shared" si="26"/>
        <v>0</v>
      </c>
      <c r="M89" s="67">
        <f t="shared" si="26"/>
        <v>0</v>
      </c>
      <c r="N89" s="65">
        <f t="shared" si="26"/>
        <v>0</v>
      </c>
      <c r="O89" s="65">
        <f t="shared" si="26"/>
        <v>0</v>
      </c>
      <c r="P89" s="65">
        <f t="shared" si="26"/>
        <v>0</v>
      </c>
      <c r="Q89" s="65">
        <f t="shared" si="26"/>
        <v>0</v>
      </c>
      <c r="R89" s="65">
        <f t="shared" si="26"/>
        <v>0</v>
      </c>
      <c r="S89" s="65">
        <f t="shared" si="26"/>
        <v>0</v>
      </c>
      <c r="T89" s="65">
        <f t="shared" si="26"/>
        <v>0</v>
      </c>
      <c r="U89" s="65">
        <f t="shared" si="26"/>
        <v>0</v>
      </c>
      <c r="V89" s="67">
        <f t="shared" si="26"/>
        <v>0</v>
      </c>
      <c r="W89" s="67">
        <f t="shared" si="26"/>
        <v>0</v>
      </c>
      <c r="X89" s="65">
        <f t="shared" si="26"/>
        <v>0</v>
      </c>
      <c r="Y89" s="65">
        <f t="shared" si="26"/>
        <v>0</v>
      </c>
      <c r="Z89" s="65">
        <f t="shared" si="26"/>
        <v>0</v>
      </c>
      <c r="AA89" s="65">
        <f t="shared" si="26"/>
        <v>0</v>
      </c>
      <c r="AB89" s="65">
        <f t="shared" si="26"/>
        <v>0</v>
      </c>
      <c r="AC89" s="65">
        <f t="shared" si="26"/>
        <v>0</v>
      </c>
      <c r="AD89" s="65">
        <f t="shared" si="26"/>
        <v>0</v>
      </c>
      <c r="AE89" s="65">
        <f t="shared" si="26"/>
        <v>0</v>
      </c>
      <c r="AF89" s="65">
        <f t="shared" si="26"/>
        <v>0</v>
      </c>
      <c r="AG89" s="65">
        <f t="shared" si="26"/>
        <v>0</v>
      </c>
      <c r="AH89" s="65">
        <f t="shared" si="26"/>
        <v>0</v>
      </c>
      <c r="AI89" s="65">
        <f t="shared" si="26"/>
        <v>0</v>
      </c>
      <c r="AJ89" s="65">
        <f t="shared" si="26"/>
        <v>0</v>
      </c>
      <c r="AK89" s="65">
        <f t="shared" si="26"/>
        <v>0</v>
      </c>
      <c r="AL89" s="65">
        <f t="shared" si="26"/>
        <v>0</v>
      </c>
      <c r="AM89" s="65">
        <f t="shared" si="26"/>
        <v>0</v>
      </c>
      <c r="AN89" s="65">
        <f t="shared" si="26"/>
        <v>0</v>
      </c>
      <c r="AO89" s="65">
        <f t="shared" si="26"/>
        <v>0</v>
      </c>
      <c r="AP89" s="65">
        <f t="shared" si="26"/>
        <v>0</v>
      </c>
      <c r="AQ89" s="65">
        <f t="shared" si="26"/>
        <v>0</v>
      </c>
      <c r="AR89" s="65">
        <f t="shared" si="26"/>
        <v>0</v>
      </c>
      <c r="AS89" s="65">
        <f t="shared" si="26"/>
        <v>0</v>
      </c>
      <c r="AT89" s="65">
        <f t="shared" si="26"/>
        <v>0</v>
      </c>
      <c r="AU89" s="65">
        <f t="shared" si="26"/>
        <v>0</v>
      </c>
      <c r="AV89" s="65">
        <f>SUM(AV90:AV93)</f>
        <v>0</v>
      </c>
      <c r="AW89" s="65">
        <f t="shared" si="26"/>
        <v>0</v>
      </c>
      <c r="AX89" s="65">
        <f t="shared" si="26"/>
        <v>0</v>
      </c>
      <c r="AY89" s="65">
        <f t="shared" si="26"/>
        <v>0</v>
      </c>
      <c r="AZ89" s="65">
        <f t="shared" si="26"/>
        <v>0</v>
      </c>
      <c r="BA89" s="65">
        <f t="shared" si="26"/>
        <v>0</v>
      </c>
      <c r="BB89" s="65">
        <f t="shared" si="26"/>
        <v>0</v>
      </c>
      <c r="BC89" s="65">
        <f t="shared" si="26"/>
        <v>0</v>
      </c>
      <c r="BD89" s="65">
        <f t="shared" si="26"/>
        <v>0</v>
      </c>
      <c r="BE89" s="68">
        <f t="shared" si="26"/>
        <v>0</v>
      </c>
    </row>
    <row r="90" spans="1:57" x14ac:dyDescent="0.2">
      <c r="A90" s="64" t="s">
        <v>299</v>
      </c>
      <c r="B90" s="65">
        <f>+D90+E90+F90</f>
        <v>0</v>
      </c>
      <c r="C90" s="65"/>
      <c r="D90" s="65"/>
      <c r="E90" s="65"/>
      <c r="F90" s="65"/>
      <c r="G90" s="65"/>
      <c r="H90" s="65"/>
      <c r="I90" s="65"/>
      <c r="J90" s="65"/>
      <c r="K90" s="65"/>
      <c r="L90" s="65"/>
      <c r="M90" s="67"/>
      <c r="N90" s="65"/>
      <c r="O90" s="65"/>
      <c r="P90" s="65"/>
      <c r="Q90" s="65">
        <f t="shared" ref="Q90:Q93" si="27">SUM(R90:U90)</f>
        <v>0</v>
      </c>
      <c r="R90" s="65"/>
      <c r="S90" s="65"/>
      <c r="T90" s="65"/>
      <c r="U90" s="65"/>
      <c r="V90" s="67"/>
      <c r="W90" s="65">
        <f>SUM(X90:AB90)</f>
        <v>0</v>
      </c>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85"/>
      <c r="AW90" s="65"/>
      <c r="AX90" s="65"/>
      <c r="AY90" s="65"/>
      <c r="AZ90" s="65"/>
      <c r="BA90" s="65"/>
      <c r="BB90" s="65"/>
      <c r="BC90" s="65"/>
      <c r="BD90" s="65"/>
      <c r="BE90" s="68"/>
    </row>
    <row r="91" spans="1:57" x14ac:dyDescent="0.2">
      <c r="A91" s="64" t="s">
        <v>300</v>
      </c>
      <c r="B91" s="65">
        <f>+D91+E91+F91</f>
        <v>0</v>
      </c>
      <c r="C91" s="65"/>
      <c r="D91" s="65"/>
      <c r="E91" s="65"/>
      <c r="F91" s="65"/>
      <c r="G91" s="65"/>
      <c r="H91" s="65"/>
      <c r="I91" s="65"/>
      <c r="J91" s="65"/>
      <c r="K91" s="65"/>
      <c r="L91" s="65"/>
      <c r="M91" s="67"/>
      <c r="N91" s="65"/>
      <c r="O91" s="65"/>
      <c r="P91" s="65"/>
      <c r="Q91" s="65">
        <f t="shared" si="27"/>
        <v>0</v>
      </c>
      <c r="R91" s="65"/>
      <c r="S91" s="65"/>
      <c r="T91" s="65"/>
      <c r="U91" s="65"/>
      <c r="V91" s="67"/>
      <c r="W91" s="65">
        <f>SUM(X91:AB91)</f>
        <v>0</v>
      </c>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8"/>
    </row>
    <row r="92" spans="1:57" x14ac:dyDescent="0.2">
      <c r="A92" s="64" t="s">
        <v>301</v>
      </c>
      <c r="B92" s="65">
        <f>+D92+E92+F92</f>
        <v>0</v>
      </c>
      <c r="C92" s="65"/>
      <c r="D92" s="65"/>
      <c r="E92" s="65"/>
      <c r="F92" s="65"/>
      <c r="G92" s="65"/>
      <c r="H92" s="65"/>
      <c r="I92" s="65"/>
      <c r="J92" s="65"/>
      <c r="K92" s="65"/>
      <c r="L92" s="65"/>
      <c r="M92" s="67"/>
      <c r="N92" s="65"/>
      <c r="O92" s="65"/>
      <c r="P92" s="65"/>
      <c r="Q92" s="65">
        <f t="shared" si="27"/>
        <v>0</v>
      </c>
      <c r="R92" s="65"/>
      <c r="S92" s="65"/>
      <c r="T92" s="65"/>
      <c r="U92" s="65"/>
      <c r="V92" s="67"/>
      <c r="W92" s="65">
        <f>SUM(X92:AB92)</f>
        <v>0</v>
      </c>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8"/>
    </row>
    <row r="93" spans="1:57" x14ac:dyDescent="0.2">
      <c r="A93" s="64" t="s">
        <v>302</v>
      </c>
      <c r="B93" s="65">
        <f>+D93+E93+F93</f>
        <v>0</v>
      </c>
      <c r="C93" s="65"/>
      <c r="D93" s="65"/>
      <c r="E93" s="65"/>
      <c r="F93" s="65"/>
      <c r="G93" s="65"/>
      <c r="H93" s="65"/>
      <c r="I93" s="65"/>
      <c r="J93" s="65"/>
      <c r="K93" s="65"/>
      <c r="L93" s="65"/>
      <c r="M93" s="67"/>
      <c r="N93" s="65"/>
      <c r="O93" s="65"/>
      <c r="P93" s="65"/>
      <c r="Q93" s="65">
        <f t="shared" si="27"/>
        <v>0</v>
      </c>
      <c r="R93" s="65"/>
      <c r="S93" s="65"/>
      <c r="T93" s="65"/>
      <c r="U93" s="65"/>
      <c r="V93" s="67"/>
      <c r="W93" s="65">
        <f>SUM(X93:AB93)</f>
        <v>0</v>
      </c>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8"/>
    </row>
    <row r="94" spans="1:57" x14ac:dyDescent="0.2">
      <c r="A94" s="64" t="s">
        <v>236</v>
      </c>
      <c r="B94" s="74"/>
      <c r="C94" s="65"/>
      <c r="D94" s="65"/>
      <c r="E94" s="65"/>
      <c r="F94" s="65"/>
      <c r="G94" s="65"/>
      <c r="H94" s="65"/>
      <c r="I94" s="65"/>
      <c r="J94" s="65"/>
      <c r="K94" s="65"/>
      <c r="L94" s="65"/>
      <c r="M94" s="67"/>
      <c r="N94" s="65"/>
      <c r="O94" s="65"/>
      <c r="P94" s="65"/>
      <c r="Q94" s="65"/>
      <c r="R94" s="65"/>
      <c r="S94" s="65"/>
      <c r="T94" s="65"/>
      <c r="U94" s="65"/>
      <c r="V94" s="67"/>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8"/>
    </row>
    <row r="95" spans="1:57" x14ac:dyDescent="0.2">
      <c r="A95" s="64" t="s">
        <v>303</v>
      </c>
      <c r="B95" s="65">
        <f>+D95+E95+F95</f>
        <v>0</v>
      </c>
      <c r="C95" s="65"/>
      <c r="D95" s="65"/>
      <c r="E95" s="65"/>
      <c r="F95" s="65"/>
      <c r="G95" s="65"/>
      <c r="H95" s="65"/>
      <c r="I95" s="65"/>
      <c r="J95" s="65"/>
      <c r="K95" s="65"/>
      <c r="L95" s="65"/>
      <c r="M95" s="67"/>
      <c r="N95" s="65"/>
      <c r="O95" s="65"/>
      <c r="P95" s="65"/>
      <c r="Q95" s="65">
        <f t="shared" ref="Q95:Q98" si="28">SUM(R95:U95)</f>
        <v>0</v>
      </c>
      <c r="R95" s="65"/>
      <c r="S95" s="65"/>
      <c r="T95" s="65"/>
      <c r="U95" s="65"/>
      <c r="V95" s="67"/>
      <c r="W95" s="65">
        <f>SUM(X95:AB95)</f>
        <v>0</v>
      </c>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8"/>
    </row>
    <row r="96" spans="1:57" x14ac:dyDescent="0.2">
      <c r="A96" s="64" t="s">
        <v>304</v>
      </c>
      <c r="B96" s="65">
        <f>+D96+E96+F96</f>
        <v>0</v>
      </c>
      <c r="C96" s="65"/>
      <c r="D96" s="65"/>
      <c r="E96" s="65"/>
      <c r="F96" s="65"/>
      <c r="G96" s="65"/>
      <c r="H96" s="65"/>
      <c r="I96" s="65"/>
      <c r="J96" s="65"/>
      <c r="K96" s="65"/>
      <c r="L96" s="65"/>
      <c r="M96" s="67"/>
      <c r="N96" s="65"/>
      <c r="O96" s="65"/>
      <c r="P96" s="65"/>
      <c r="Q96" s="65">
        <f t="shared" si="28"/>
        <v>0</v>
      </c>
      <c r="R96" s="65"/>
      <c r="S96" s="65"/>
      <c r="T96" s="65"/>
      <c r="U96" s="65"/>
      <c r="V96" s="67"/>
      <c r="W96" s="65">
        <f>SUM(X96:AB96)</f>
        <v>0</v>
      </c>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8"/>
    </row>
    <row r="97" spans="1:57" x14ac:dyDescent="0.2">
      <c r="A97" s="64" t="s">
        <v>305</v>
      </c>
      <c r="B97" s="65">
        <f>+D97+E97+F97</f>
        <v>0</v>
      </c>
      <c r="C97" s="65"/>
      <c r="D97" s="65"/>
      <c r="E97" s="65"/>
      <c r="F97" s="65"/>
      <c r="G97" s="65"/>
      <c r="H97" s="65"/>
      <c r="I97" s="65"/>
      <c r="J97" s="65"/>
      <c r="K97" s="65"/>
      <c r="L97" s="65"/>
      <c r="M97" s="67"/>
      <c r="N97" s="65"/>
      <c r="O97" s="65"/>
      <c r="P97" s="65"/>
      <c r="Q97" s="65">
        <f t="shared" si="28"/>
        <v>0</v>
      </c>
      <c r="R97" s="65"/>
      <c r="S97" s="65"/>
      <c r="T97" s="65"/>
      <c r="U97" s="65"/>
      <c r="V97" s="67"/>
      <c r="W97" s="65">
        <f>SUM(X97:AB97)</f>
        <v>0</v>
      </c>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8"/>
    </row>
    <row r="98" spans="1:57" x14ac:dyDescent="0.2">
      <c r="A98" s="64" t="s">
        <v>306</v>
      </c>
      <c r="B98" s="65">
        <f>+D98+E98+F98</f>
        <v>0</v>
      </c>
      <c r="C98" s="65"/>
      <c r="D98" s="65"/>
      <c r="E98" s="65"/>
      <c r="F98" s="65"/>
      <c r="G98" s="65"/>
      <c r="H98" s="65"/>
      <c r="I98" s="65"/>
      <c r="J98" s="65"/>
      <c r="K98" s="65"/>
      <c r="L98" s="65"/>
      <c r="M98" s="67"/>
      <c r="N98" s="65"/>
      <c r="O98" s="65"/>
      <c r="P98" s="65"/>
      <c r="Q98" s="65">
        <f t="shared" si="28"/>
        <v>0</v>
      </c>
      <c r="R98" s="65"/>
      <c r="S98" s="65"/>
      <c r="T98" s="65"/>
      <c r="U98" s="65"/>
      <c r="V98" s="67"/>
      <c r="W98" s="65">
        <f>SUM(X98:AB98)</f>
        <v>0</v>
      </c>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8"/>
    </row>
    <row r="99" spans="1:57" s="83" customFormat="1" ht="15" customHeight="1" x14ac:dyDescent="0.2">
      <c r="A99" s="70" t="s">
        <v>307</v>
      </c>
      <c r="B99" s="71">
        <f t="shared" ref="B99:BE99" si="29">SUM(B95:B98)</f>
        <v>0</v>
      </c>
      <c r="C99" s="71">
        <f t="shared" si="29"/>
        <v>0</v>
      </c>
      <c r="D99" s="71">
        <f t="shared" si="29"/>
        <v>0</v>
      </c>
      <c r="E99" s="71">
        <f t="shared" si="29"/>
        <v>0</v>
      </c>
      <c r="F99" s="71">
        <f t="shared" si="29"/>
        <v>0</v>
      </c>
      <c r="G99" s="71">
        <f t="shared" si="29"/>
        <v>0</v>
      </c>
      <c r="H99" s="71">
        <f t="shared" si="29"/>
        <v>0</v>
      </c>
      <c r="I99" s="71">
        <f t="shared" si="29"/>
        <v>0</v>
      </c>
      <c r="J99" s="71">
        <f t="shared" si="29"/>
        <v>0</v>
      </c>
      <c r="K99" s="71">
        <f t="shared" si="29"/>
        <v>0</v>
      </c>
      <c r="L99" s="71">
        <f t="shared" si="29"/>
        <v>0</v>
      </c>
      <c r="M99" s="72">
        <f t="shared" si="29"/>
        <v>0</v>
      </c>
      <c r="N99" s="71">
        <f t="shared" si="29"/>
        <v>0</v>
      </c>
      <c r="O99" s="71">
        <f t="shared" si="29"/>
        <v>0</v>
      </c>
      <c r="P99" s="71">
        <f t="shared" si="29"/>
        <v>0</v>
      </c>
      <c r="Q99" s="71">
        <f t="shared" si="29"/>
        <v>0</v>
      </c>
      <c r="R99" s="71">
        <f t="shared" si="29"/>
        <v>0</v>
      </c>
      <c r="S99" s="71">
        <f t="shared" si="29"/>
        <v>0</v>
      </c>
      <c r="T99" s="71">
        <f t="shared" si="29"/>
        <v>0</v>
      </c>
      <c r="U99" s="71">
        <f t="shared" si="29"/>
        <v>0</v>
      </c>
      <c r="V99" s="72">
        <f t="shared" si="29"/>
        <v>0</v>
      </c>
      <c r="W99" s="72">
        <f t="shared" si="29"/>
        <v>0</v>
      </c>
      <c r="X99" s="71">
        <f t="shared" si="29"/>
        <v>0</v>
      </c>
      <c r="Y99" s="71">
        <f t="shared" si="29"/>
        <v>0</v>
      </c>
      <c r="Z99" s="71">
        <f t="shared" si="29"/>
        <v>0</v>
      </c>
      <c r="AA99" s="71">
        <f t="shared" si="29"/>
        <v>0</v>
      </c>
      <c r="AB99" s="71">
        <f t="shared" si="29"/>
        <v>0</v>
      </c>
      <c r="AC99" s="71">
        <f t="shared" si="29"/>
        <v>0</v>
      </c>
      <c r="AD99" s="71">
        <f t="shared" si="29"/>
        <v>0</v>
      </c>
      <c r="AE99" s="71">
        <f t="shared" si="29"/>
        <v>0</v>
      </c>
      <c r="AF99" s="71">
        <f t="shared" si="29"/>
        <v>0</v>
      </c>
      <c r="AG99" s="71">
        <f t="shared" si="29"/>
        <v>0</v>
      </c>
      <c r="AH99" s="71">
        <f t="shared" si="29"/>
        <v>0</v>
      </c>
      <c r="AI99" s="71">
        <f t="shared" si="29"/>
        <v>0</v>
      </c>
      <c r="AJ99" s="71">
        <f t="shared" si="29"/>
        <v>0</v>
      </c>
      <c r="AK99" s="71">
        <f t="shared" si="29"/>
        <v>0</v>
      </c>
      <c r="AL99" s="71">
        <f t="shared" si="29"/>
        <v>0</v>
      </c>
      <c r="AM99" s="71">
        <f t="shared" si="29"/>
        <v>0</v>
      </c>
      <c r="AN99" s="71">
        <f t="shared" si="29"/>
        <v>0</v>
      </c>
      <c r="AO99" s="71">
        <f t="shared" si="29"/>
        <v>0</v>
      </c>
      <c r="AP99" s="71">
        <f t="shared" si="29"/>
        <v>0</v>
      </c>
      <c r="AQ99" s="71">
        <f t="shared" si="29"/>
        <v>0</v>
      </c>
      <c r="AR99" s="71">
        <f t="shared" si="29"/>
        <v>0</v>
      </c>
      <c r="AS99" s="71">
        <f t="shared" si="29"/>
        <v>0</v>
      </c>
      <c r="AT99" s="71">
        <f t="shared" si="29"/>
        <v>0</v>
      </c>
      <c r="AU99" s="71">
        <f t="shared" si="29"/>
        <v>0</v>
      </c>
      <c r="AV99" s="71">
        <f t="shared" si="29"/>
        <v>0</v>
      </c>
      <c r="AW99" s="71">
        <f t="shared" si="29"/>
        <v>0</v>
      </c>
      <c r="AX99" s="71">
        <f t="shared" si="29"/>
        <v>0</v>
      </c>
      <c r="AY99" s="71">
        <f t="shared" si="29"/>
        <v>0</v>
      </c>
      <c r="AZ99" s="71">
        <f t="shared" si="29"/>
        <v>0</v>
      </c>
      <c r="BA99" s="71">
        <f t="shared" si="29"/>
        <v>0</v>
      </c>
      <c r="BB99" s="71">
        <f t="shared" si="29"/>
        <v>0</v>
      </c>
      <c r="BC99" s="71">
        <f t="shared" si="29"/>
        <v>0</v>
      </c>
      <c r="BD99" s="73">
        <f t="shared" si="29"/>
        <v>0</v>
      </c>
      <c r="BE99" s="73">
        <f t="shared" si="29"/>
        <v>0</v>
      </c>
    </row>
    <row r="100" spans="1:57" x14ac:dyDescent="0.2">
      <c r="A100" s="64" t="s">
        <v>236</v>
      </c>
      <c r="B100" s="65"/>
      <c r="C100" s="65"/>
      <c r="D100" s="65"/>
      <c r="E100" s="65"/>
      <c r="F100" s="65"/>
      <c r="G100" s="65"/>
      <c r="H100" s="65"/>
      <c r="I100" s="65"/>
      <c r="J100" s="65"/>
      <c r="K100" s="65"/>
      <c r="L100" s="65"/>
      <c r="M100" s="67"/>
      <c r="N100" s="65"/>
      <c r="O100" s="65"/>
      <c r="P100" s="65"/>
      <c r="Q100" s="65"/>
      <c r="R100" s="65"/>
      <c r="S100" s="65"/>
      <c r="T100" s="65"/>
      <c r="U100" s="65"/>
      <c r="V100" s="67"/>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8"/>
    </row>
    <row r="101" spans="1:57" x14ac:dyDescent="0.2">
      <c r="A101" s="64" t="s">
        <v>308</v>
      </c>
      <c r="B101" s="65"/>
      <c r="C101" s="65"/>
      <c r="D101" s="65"/>
      <c r="E101" s="65"/>
      <c r="F101" s="65"/>
      <c r="G101" s="65"/>
      <c r="H101" s="65"/>
      <c r="I101" s="65"/>
      <c r="J101" s="65"/>
      <c r="K101" s="65"/>
      <c r="L101" s="65"/>
      <c r="M101" s="67"/>
      <c r="N101" s="65"/>
      <c r="O101" s="65"/>
      <c r="P101" s="65"/>
      <c r="Q101" s="65"/>
      <c r="R101" s="65"/>
      <c r="S101" s="65"/>
      <c r="T101" s="65"/>
      <c r="U101" s="65"/>
      <c r="V101" s="67"/>
      <c r="W101" s="65">
        <f>SUM(X101:AB101)</f>
        <v>0</v>
      </c>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f>+AV101</f>
        <v>0</v>
      </c>
      <c r="BE101" s="68"/>
    </row>
    <row r="102" spans="1:57" x14ac:dyDescent="0.2">
      <c r="A102" s="64" t="s">
        <v>236</v>
      </c>
      <c r="B102" s="65"/>
      <c r="C102" s="65"/>
      <c r="D102" s="65"/>
      <c r="E102" s="65"/>
      <c r="F102" s="65"/>
      <c r="G102" s="65"/>
      <c r="H102" s="65"/>
      <c r="I102" s="65"/>
      <c r="J102" s="65"/>
      <c r="K102" s="65"/>
      <c r="L102" s="65"/>
      <c r="M102" s="67"/>
      <c r="N102" s="65"/>
      <c r="O102" s="65"/>
      <c r="P102" s="65"/>
      <c r="Q102" s="65"/>
      <c r="R102" s="65"/>
      <c r="S102" s="65"/>
      <c r="T102" s="65"/>
      <c r="U102" s="65"/>
      <c r="V102" s="67"/>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8"/>
    </row>
    <row r="103" spans="1:57" x14ac:dyDescent="0.2">
      <c r="A103" s="64" t="s">
        <v>309</v>
      </c>
      <c r="B103" s="65"/>
      <c r="C103" s="65"/>
      <c r="D103" s="65"/>
      <c r="E103" s="65"/>
      <c r="F103" s="65"/>
      <c r="G103" s="65"/>
      <c r="H103" s="65"/>
      <c r="I103" s="65"/>
      <c r="J103" s="65"/>
      <c r="K103" s="65"/>
      <c r="L103" s="65"/>
      <c r="M103" s="67"/>
      <c r="N103" s="65"/>
      <c r="O103" s="65"/>
      <c r="P103" s="65"/>
      <c r="Q103" s="65"/>
      <c r="R103" s="65"/>
      <c r="S103" s="65"/>
      <c r="T103" s="65"/>
      <c r="U103" s="65"/>
      <c r="V103" s="67"/>
      <c r="W103" s="65">
        <f>SUM(X103:AB103)</f>
        <v>0</v>
      </c>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8"/>
    </row>
    <row r="104" spans="1:57" x14ac:dyDescent="0.2">
      <c r="A104" s="64" t="s">
        <v>310</v>
      </c>
      <c r="B104" s="65"/>
      <c r="C104" s="65"/>
      <c r="D104" s="65"/>
      <c r="E104" s="65"/>
      <c r="F104" s="65"/>
      <c r="G104" s="65"/>
      <c r="H104" s="65"/>
      <c r="I104" s="65"/>
      <c r="J104" s="65"/>
      <c r="K104" s="65"/>
      <c r="L104" s="65"/>
      <c r="M104" s="67"/>
      <c r="N104" s="65"/>
      <c r="O104" s="65"/>
      <c r="P104" s="65"/>
      <c r="Q104" s="65"/>
      <c r="R104" s="65"/>
      <c r="S104" s="65"/>
      <c r="T104" s="65"/>
      <c r="U104" s="65"/>
      <c r="V104" s="67"/>
      <c r="W104" s="65">
        <f>SUM(X104:AB104)</f>
        <v>0</v>
      </c>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8"/>
    </row>
    <row r="105" spans="1:57" x14ac:dyDescent="0.2">
      <c r="A105" s="86" t="s">
        <v>311</v>
      </c>
      <c r="B105" s="65"/>
      <c r="C105" s="65"/>
      <c r="D105" s="65"/>
      <c r="E105" s="65"/>
      <c r="F105" s="65"/>
      <c r="G105" s="65"/>
      <c r="H105" s="65"/>
      <c r="I105" s="65"/>
      <c r="J105" s="65"/>
      <c r="K105" s="65"/>
      <c r="L105" s="65"/>
      <c r="M105" s="65"/>
      <c r="N105" s="65"/>
      <c r="O105" s="65"/>
      <c r="P105" s="65"/>
      <c r="Q105" s="65"/>
      <c r="R105" s="65"/>
      <c r="S105" s="65"/>
      <c r="T105" s="65"/>
      <c r="U105" s="65"/>
      <c r="V105" s="65"/>
      <c r="W105" s="65">
        <f t="shared" ref="W105:W106" si="30">SUM(X105:AB105)</f>
        <v>0</v>
      </c>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8"/>
    </row>
    <row r="106" spans="1:57" x14ac:dyDescent="0.2">
      <c r="A106" s="86" t="s">
        <v>312</v>
      </c>
      <c r="B106" s="65"/>
      <c r="C106" s="65"/>
      <c r="D106" s="65"/>
      <c r="E106" s="65"/>
      <c r="F106" s="65"/>
      <c r="G106" s="65"/>
      <c r="H106" s="65"/>
      <c r="I106" s="65"/>
      <c r="J106" s="65"/>
      <c r="K106" s="65"/>
      <c r="L106" s="65"/>
      <c r="M106" s="65"/>
      <c r="N106" s="65"/>
      <c r="O106" s="65"/>
      <c r="P106" s="65"/>
      <c r="Q106" s="65"/>
      <c r="R106" s="65"/>
      <c r="S106" s="65"/>
      <c r="T106" s="65"/>
      <c r="U106" s="65"/>
      <c r="V106" s="65"/>
      <c r="W106" s="65">
        <f t="shared" si="30"/>
        <v>0</v>
      </c>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10" sqref="A10"/>
    </sheetView>
  </sheetViews>
  <sheetFormatPr defaultRowHeight="12.75" x14ac:dyDescent="0.2"/>
  <cols>
    <col min="1" max="1" width="80" bestFit="1" customWidth="1"/>
  </cols>
  <sheetData>
    <row r="1" spans="1:1" ht="18" x14ac:dyDescent="0.25">
      <c r="A1" s="23" t="s">
        <v>325</v>
      </c>
    </row>
    <row r="2" spans="1:1" ht="30" x14ac:dyDescent="0.2">
      <c r="A2" s="126" t="s">
        <v>353</v>
      </c>
    </row>
    <row r="3" spans="1:1" ht="15" x14ac:dyDescent="0.2">
      <c r="A3" s="126" t="s">
        <v>354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Explanation</vt:lpstr>
      <vt:lpstr>Commodity flow native units</vt:lpstr>
      <vt:lpstr>Commodity flow TJ</vt:lpstr>
      <vt:lpstr>Disaggregate balance</vt:lpstr>
      <vt:lpstr>Aggregate balance</vt:lpstr>
      <vt:lpstr>Data Notes</vt:lpstr>
      <vt:lpstr>Emissions</vt:lpstr>
      <vt:lpstr>Notes on Emissions</vt:lpstr>
      <vt:lpstr>'Aggregate balance'!Print_Area</vt:lpstr>
      <vt:lpstr>'Disaggregate balance'!Print_Area</vt:lpstr>
      <vt:lpstr>Emissions!Print_Area</vt:lpstr>
      <vt:lpstr>'Disaggregate balance'!Print_Titles</vt:lpstr>
      <vt:lpstr>Emissions!Print_Titles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Maluta Kwinda</dc:creator>
  <cp:lastModifiedBy>Thabisho Kgaditsi</cp:lastModifiedBy>
  <cp:lastPrinted>2010-04-22T12:57:28Z</cp:lastPrinted>
  <dcterms:created xsi:type="dcterms:W3CDTF">2003-10-02T12:06:59Z</dcterms:created>
  <dcterms:modified xsi:type="dcterms:W3CDTF">2019-08-28T13:33:23Z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