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heckCompatibility="1" defaultThemeVersion="124226"/>
  <mc:AlternateContent xmlns:mc="http://schemas.openxmlformats.org/markup-compatibility/2006">
    <mc:Choice Requires="x15">
      <x15ac:absPath xmlns:x15ac="http://schemas.microsoft.com/office/spreadsheetml/2010/11/ac" url="C:\Users\Thabisho.Kgaditsi\Documents\de-le-te\March2022\"/>
    </mc:Choice>
  </mc:AlternateContent>
  <xr:revisionPtr revIDLastSave="0" documentId="8_{1B2192D3-4C4E-46C0-98F6-A837A6D3CFA7}" xr6:coauthVersionLast="47" xr6:coauthVersionMax="47" xr10:uidLastSave="{00000000-0000-0000-0000-000000000000}"/>
  <bookViews>
    <workbookView xWindow="-120" yWindow="-120" windowWidth="20730" windowHeight="11160" tabRatio="601"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B83" i="3"/>
  <c r="B11" i="3"/>
  <c r="C11" i="2"/>
  <c r="J69" i="5" l="1"/>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11" i="1" l="1"/>
  <c r="E45" i="2"/>
  <c r="D190" i="1"/>
  <c r="D45" i="1"/>
  <c r="F45" i="1" s="1"/>
  <c r="G45" i="1" s="1"/>
  <c r="H45" i="1" s="1"/>
  <c r="D118" i="1"/>
  <c r="F118" i="1" s="1"/>
  <c r="G118" i="1" s="1"/>
  <c r="H118" i="1" s="1"/>
  <c r="B54" i="4"/>
  <c r="K10" i="5"/>
  <c r="K11" i="5"/>
  <c r="C11" i="5" s="1"/>
  <c r="K12" i="5"/>
  <c r="C12" i="5" s="1"/>
  <c r="K13" i="5"/>
  <c r="C13" i="5" s="1"/>
  <c r="K14" i="5"/>
  <c r="K15" i="5"/>
  <c r="K16" i="5"/>
  <c r="C16" i="5" s="1"/>
  <c r="K17" i="5"/>
  <c r="C17" i="5" s="1"/>
  <c r="K18" i="5"/>
  <c r="K19" i="5"/>
  <c r="C19" i="5" s="1"/>
  <c r="K20" i="5"/>
  <c r="C20" i="5" s="1"/>
  <c r="K21" i="5"/>
  <c r="C21" i="5" s="1"/>
  <c r="K22" i="5"/>
  <c r="C22" i="5" s="1"/>
  <c r="K23" i="5"/>
  <c r="C23" i="5" s="1"/>
  <c r="K24" i="5"/>
  <c r="C24" i="5" s="1"/>
  <c r="K25" i="5"/>
  <c r="C25" i="5" s="1"/>
  <c r="K26" i="5"/>
  <c r="K29" i="5"/>
  <c r="C29" i="5" s="1"/>
  <c r="K30" i="5"/>
  <c r="K31" i="5"/>
  <c r="C31" i="5" s="1"/>
  <c r="K32" i="5"/>
  <c r="K33" i="5"/>
  <c r="C33" i="5" s="1"/>
  <c r="K34" i="5"/>
  <c r="C34" i="5" s="1"/>
  <c r="K35" i="5"/>
  <c r="C35" i="5" s="1"/>
  <c r="K36" i="5"/>
  <c r="K37" i="5"/>
  <c r="C37" i="5" s="1"/>
  <c r="K40" i="5"/>
  <c r="K41" i="5"/>
  <c r="C41" i="5" s="1"/>
  <c r="K42" i="5"/>
  <c r="C42" i="5" s="1"/>
  <c r="K43" i="5"/>
  <c r="C43" i="5" s="1"/>
  <c r="K44" i="5"/>
  <c r="C44" i="5" s="1"/>
  <c r="K45" i="5"/>
  <c r="C45" i="5" s="1"/>
  <c r="K46" i="5"/>
  <c r="K47" i="5"/>
  <c r="C47" i="5" s="1"/>
  <c r="K48" i="5"/>
  <c r="K49" i="5"/>
  <c r="C49" i="5" s="1"/>
  <c r="K50" i="5"/>
  <c r="K51" i="5"/>
  <c r="C51" i="5" s="1"/>
  <c r="K52" i="5"/>
  <c r="C52" i="5" s="1"/>
  <c r="K53" i="5"/>
  <c r="C53" i="5" s="1"/>
  <c r="K54" i="5"/>
  <c r="K55" i="5"/>
  <c r="C55" i="5" s="1"/>
  <c r="K56" i="5"/>
  <c r="K57" i="5"/>
  <c r="C57" i="5" s="1"/>
  <c r="K58" i="5"/>
  <c r="C58" i="5" s="1"/>
  <c r="K59" i="5"/>
  <c r="C59" i="5" s="1"/>
  <c r="K60" i="5"/>
  <c r="C60" i="5" s="1"/>
  <c r="K63" i="5"/>
  <c r="C63" i="5" s="1"/>
  <c r="K64" i="5"/>
  <c r="C64" i="5" s="1"/>
  <c r="K65" i="5"/>
  <c r="C65" i="5" s="1"/>
  <c r="K66" i="5"/>
  <c r="K67" i="5"/>
  <c r="C67" i="5" s="1"/>
  <c r="K68" i="5"/>
  <c r="K69" i="5"/>
  <c r="C69" i="5" s="1"/>
  <c r="F3" i="4"/>
  <c r="E81" i="5"/>
  <c r="B10" i="5" s="1"/>
  <c r="B29" i="5" s="1"/>
  <c r="H4" i="1"/>
  <c r="H77" i="1" s="1"/>
  <c r="A5" i="3"/>
  <c r="A77" i="3" s="1"/>
  <c r="B5" i="2"/>
  <c r="C68" i="5"/>
  <c r="C66" i="5"/>
  <c r="C56" i="5"/>
  <c r="C54" i="5"/>
  <c r="C50" i="5"/>
  <c r="C48" i="5"/>
  <c r="C46" i="5"/>
  <c r="C40" i="5"/>
  <c r="C36" i="5"/>
  <c r="C32" i="5"/>
  <c r="C30" i="5"/>
  <c r="C14" i="5"/>
  <c r="C15" i="5"/>
  <c r="C18" i="5"/>
  <c r="C26" i="5"/>
  <c r="E30" i="2"/>
  <c r="E27" i="2"/>
  <c r="D201" i="1"/>
  <c r="F201" i="1" s="1"/>
  <c r="G201" i="1" s="1"/>
  <c r="H201" i="1" s="1"/>
  <c r="E131" i="1"/>
  <c r="C109" i="3"/>
  <c r="C136" i="3"/>
  <c r="C96" i="3"/>
  <c r="C92" i="3"/>
  <c r="D92" i="3"/>
  <c r="D92" i="1"/>
  <c r="D162" i="1"/>
  <c r="F162" i="1" s="1"/>
  <c r="G162" i="1" s="1"/>
  <c r="H162" i="1" s="1"/>
  <c r="D214" i="1"/>
  <c r="C98" i="3"/>
  <c r="D168" i="1"/>
  <c r="F168" i="1" s="1"/>
  <c r="G168" i="1" s="1"/>
  <c r="H168" i="1" s="1"/>
  <c r="D157" i="1"/>
  <c r="F157" i="1" s="1"/>
  <c r="G157" i="1" s="1"/>
  <c r="H157" i="1" s="1"/>
  <c r="D167" i="1"/>
  <c r="F167" i="1" s="1"/>
  <c r="G167" i="1" s="1"/>
  <c r="H167" i="1" s="1"/>
  <c r="A76" i="3"/>
  <c r="D147" i="1"/>
  <c r="E137" i="1"/>
  <c r="E103" i="1"/>
  <c r="E93" i="1"/>
  <c r="D75" i="1"/>
  <c r="E68" i="1"/>
  <c r="E58" i="1"/>
  <c r="E32" i="1"/>
  <c r="E22" i="1"/>
  <c r="E193" i="1"/>
  <c r="E201" i="1"/>
  <c r="D88" i="1"/>
  <c r="F88" i="1" s="1"/>
  <c r="G88" i="1" s="1"/>
  <c r="H88" i="1" s="1"/>
  <c r="D108" i="1"/>
  <c r="F108" i="1" s="1"/>
  <c r="G108" i="1" s="1"/>
  <c r="H108" i="1" s="1"/>
  <c r="C94" i="3"/>
  <c r="D95" i="1"/>
  <c r="F95" i="1" s="1"/>
  <c r="G95" i="1" s="1"/>
  <c r="H95" i="1" s="1"/>
  <c r="C142" i="3"/>
  <c r="D204" i="1"/>
  <c r="F204" i="1" s="1"/>
  <c r="G204" i="1" s="1"/>
  <c r="H204" i="1" s="1"/>
  <c r="D186" i="1"/>
  <c r="C113" i="3"/>
  <c r="D100" i="1"/>
  <c r="F100" i="1" s="1"/>
  <c r="G100" i="1" s="1"/>
  <c r="H100" i="1" s="1"/>
  <c r="D105" i="1"/>
  <c r="F105" i="1" s="1"/>
  <c r="G105" i="1" s="1"/>
  <c r="H105" i="1" s="1"/>
  <c r="I105" i="1" s="1"/>
  <c r="J105" i="1" s="1"/>
  <c r="C119" i="3"/>
  <c r="D178" i="1"/>
  <c r="F178" i="1" s="1"/>
  <c r="G178" i="1" s="1"/>
  <c r="H178" i="1" s="1"/>
  <c r="C105" i="3"/>
  <c r="D106" i="1"/>
  <c r="C95" i="3"/>
  <c r="D14" i="3"/>
  <c r="D143" i="1"/>
  <c r="F143" i="1" s="1"/>
  <c r="G143" i="1" s="1"/>
  <c r="H143" i="1" s="1"/>
  <c r="D180" i="1"/>
  <c r="F180" i="1" s="1"/>
  <c r="G180" i="1" s="1"/>
  <c r="H180" i="1" s="1"/>
  <c r="C107" i="3"/>
  <c r="C91" i="3"/>
  <c r="D87" i="1"/>
  <c r="D91" i="1"/>
  <c r="D169" i="1"/>
  <c r="F169" i="1" s="1"/>
  <c r="G169" i="1" s="1"/>
  <c r="H169" i="1" s="1"/>
  <c r="D195" i="1"/>
  <c r="F195" i="1" s="1"/>
  <c r="G195" i="1" s="1"/>
  <c r="H195" i="1" s="1"/>
  <c r="D90" i="1"/>
  <c r="F90" i="1" s="1"/>
  <c r="G90" i="1" s="1"/>
  <c r="H90" i="1" s="1"/>
  <c r="D170" i="1"/>
  <c r="F170" i="1" s="1"/>
  <c r="G170" i="1" s="1"/>
  <c r="H170" i="1" s="1"/>
  <c r="D103" i="1"/>
  <c r="F103" i="1" s="1"/>
  <c r="G103" i="1" s="1"/>
  <c r="H103" i="1" s="1"/>
  <c r="D84" i="1"/>
  <c r="F84" i="1" s="1"/>
  <c r="G84" i="1" s="1"/>
  <c r="H84" i="1" s="1"/>
  <c r="C83" i="3"/>
  <c r="D83" i="3"/>
  <c r="D156" i="1"/>
  <c r="F156" i="1" s="1"/>
  <c r="G156" i="1" s="1"/>
  <c r="H156" i="1" s="1"/>
  <c r="D109" i="1"/>
  <c r="D188" i="1"/>
  <c r="F188" i="1" s="1"/>
  <c r="G188" i="1" s="1"/>
  <c r="H188" i="1" s="1"/>
  <c r="C140" i="3"/>
  <c r="D142" i="1"/>
  <c r="F142" i="1" s="1"/>
  <c r="G142" i="1" s="1"/>
  <c r="H142" i="1" s="1"/>
  <c r="C102" i="3"/>
  <c r="D102" i="3"/>
  <c r="C141" i="3"/>
  <c r="C89" i="3"/>
  <c r="D89" i="3"/>
  <c r="D96" i="1"/>
  <c r="F96" i="1" s="1"/>
  <c r="G96" i="1" s="1"/>
  <c r="H96" i="1" s="1"/>
  <c r="D164" i="1"/>
  <c r="F164" i="1" s="1"/>
  <c r="G164" i="1" s="1"/>
  <c r="H164" i="1" s="1"/>
  <c r="D137" i="1"/>
  <c r="F137" i="1" s="1"/>
  <c r="G137" i="1" s="1"/>
  <c r="H137" i="1" s="1"/>
  <c r="D93" i="1"/>
  <c r="F93" i="1" s="1"/>
  <c r="G93" i="1" s="1"/>
  <c r="H93" i="1" s="1"/>
  <c r="D194" i="1"/>
  <c r="F194" i="1" s="1"/>
  <c r="G194" i="1" s="1"/>
  <c r="H194" i="1" s="1"/>
  <c r="C110" i="3"/>
  <c r="D183" i="1"/>
  <c r="C88" i="3"/>
  <c r="D89" i="1"/>
  <c r="F89" i="1" s="1"/>
  <c r="G89" i="1" s="1"/>
  <c r="H89" i="1" s="1"/>
  <c r="D111" i="1"/>
  <c r="F111" i="1" s="1"/>
  <c r="G111" i="1" s="1"/>
  <c r="H111" i="1" s="1"/>
  <c r="D85" i="1"/>
  <c r="F85" i="1" s="1"/>
  <c r="G85" i="1" s="1"/>
  <c r="H85" i="1" s="1"/>
  <c r="C84" i="3"/>
  <c r="D138" i="1"/>
  <c r="D210" i="1"/>
  <c r="F210" i="1" s="1"/>
  <c r="G210" i="1" s="1"/>
  <c r="H210" i="1" s="1"/>
  <c r="C137" i="3"/>
  <c r="D86" i="1"/>
  <c r="F86" i="1" s="1"/>
  <c r="G86" i="1" s="1"/>
  <c r="H86" i="1" s="1"/>
  <c r="C85" i="3"/>
  <c r="D158" i="1"/>
  <c r="F158" i="1" s="1"/>
  <c r="G158" i="1" s="1"/>
  <c r="H158" i="1" s="1"/>
  <c r="D94" i="1"/>
  <c r="F94" i="1" s="1"/>
  <c r="G94" i="1" s="1"/>
  <c r="H94" i="1" s="1"/>
  <c r="D166" i="1"/>
  <c r="F166" i="1" s="1"/>
  <c r="G166" i="1" s="1"/>
  <c r="H166" i="1" s="1"/>
  <c r="C93" i="3"/>
  <c r="D27" i="3"/>
  <c r="C108" i="3"/>
  <c r="D181" i="1"/>
  <c r="F181" i="1" s="1"/>
  <c r="G181" i="1" s="1"/>
  <c r="H181" i="1" s="1"/>
  <c r="C90" i="3"/>
  <c r="D182" i="1"/>
  <c r="F182" i="1" s="1"/>
  <c r="G182" i="1" s="1"/>
  <c r="H182" i="1" s="1"/>
  <c r="D110" i="1"/>
  <c r="F110" i="1" s="1"/>
  <c r="G110" i="1" s="1"/>
  <c r="H110" i="1" s="1"/>
  <c r="D98" i="1"/>
  <c r="F98" i="1" s="1"/>
  <c r="G98" i="1" s="1"/>
  <c r="H98" i="1" s="1"/>
  <c r="K98" i="1" s="1"/>
  <c r="D41" i="4" s="1"/>
  <c r="C97" i="3"/>
  <c r="D104" i="1"/>
  <c r="C103" i="3"/>
  <c r="C106" i="3"/>
  <c r="D179" i="1"/>
  <c r="F179" i="1" s="1"/>
  <c r="G179" i="1" s="1"/>
  <c r="H179" i="1" s="1"/>
  <c r="D107" i="1"/>
  <c r="F107" i="1" s="1"/>
  <c r="G107" i="1" s="1"/>
  <c r="H107" i="1" s="1"/>
  <c r="D140" i="1"/>
  <c r="F140" i="1" s="1"/>
  <c r="G140" i="1" s="1"/>
  <c r="H140" i="1" s="1"/>
  <c r="C139" i="3"/>
  <c r="D187" i="1"/>
  <c r="F187" i="1" s="1"/>
  <c r="G187" i="1" s="1"/>
  <c r="H187" i="1" s="1"/>
  <c r="C87" i="3"/>
  <c r="C138" i="3"/>
  <c r="D139" i="1"/>
  <c r="D99" i="1"/>
  <c r="F99" i="1" s="1"/>
  <c r="G99" i="1" s="1"/>
  <c r="H99" i="1" s="1"/>
  <c r="D171" i="1"/>
  <c r="F171" i="1" s="1"/>
  <c r="G171" i="1" s="1"/>
  <c r="H171" i="1" s="1"/>
  <c r="C104" i="3"/>
  <c r="D177" i="1"/>
  <c r="F177" i="1" s="1"/>
  <c r="G177" i="1" s="1"/>
  <c r="H177" i="1" s="1"/>
  <c r="D198" i="1"/>
  <c r="F198" i="1" s="1"/>
  <c r="G198" i="1" s="1"/>
  <c r="H198" i="1" s="1"/>
  <c r="B102" i="3"/>
  <c r="D107" i="3" s="1"/>
  <c r="E158" i="1"/>
  <c r="E166" i="1"/>
  <c r="E186" i="1"/>
  <c r="E206" i="1"/>
  <c r="E37" i="1"/>
  <c r="E47" i="1"/>
  <c r="E88" i="1"/>
  <c r="E96" i="1"/>
  <c r="E129" i="1"/>
  <c r="E161" i="1"/>
  <c r="E37" i="2"/>
  <c r="B137" i="1"/>
  <c r="D114" i="1"/>
  <c r="F114" i="1" s="1"/>
  <c r="G114" i="1" s="1"/>
  <c r="H114" i="1" s="1"/>
  <c r="B103" i="1"/>
  <c r="D141" i="1"/>
  <c r="D97" i="1"/>
  <c r="B113" i="3"/>
  <c r="D141" i="3" s="1"/>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F163" i="1" s="1"/>
  <c r="G163" i="1" s="1"/>
  <c r="H163" i="1" s="1"/>
  <c r="D215" i="1"/>
  <c r="F215" i="1" s="1"/>
  <c r="G215" i="1" s="1"/>
  <c r="H215" i="1" s="1"/>
  <c r="D193" i="1"/>
  <c r="F193" i="1" s="1"/>
  <c r="G193" i="1" s="1"/>
  <c r="H193" i="1" s="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c r="F117" i="1" s="1"/>
  <c r="G117" i="1" s="1"/>
  <c r="H117" i="1" s="1"/>
  <c r="C116" i="3"/>
  <c r="D123" i="1"/>
  <c r="F123" i="1" s="1"/>
  <c r="G123" i="1" s="1"/>
  <c r="H123" i="1" s="1"/>
  <c r="C122" i="3"/>
  <c r="D115" i="1"/>
  <c r="F115" i="1" s="1"/>
  <c r="G115" i="1" s="1"/>
  <c r="H115" i="1" s="1"/>
  <c r="C114" i="3"/>
  <c r="D125" i="1"/>
  <c r="F125" i="1" s="1"/>
  <c r="G125" i="1" s="1"/>
  <c r="H125" i="1" s="1"/>
  <c r="C124" i="3"/>
  <c r="D119" i="1"/>
  <c r="F119" i="1" s="1"/>
  <c r="G119" i="1" s="1"/>
  <c r="H119" i="1" s="1"/>
  <c r="C118" i="3"/>
  <c r="D116" i="1"/>
  <c r="F116" i="1" s="1"/>
  <c r="G116" i="1" s="1"/>
  <c r="H116" i="1" s="1"/>
  <c r="C115" i="3"/>
  <c r="D134" i="1"/>
  <c r="F134" i="1" s="1"/>
  <c r="G134" i="1" s="1"/>
  <c r="H134" i="1" s="1"/>
  <c r="C133" i="3"/>
  <c r="D120" i="1"/>
  <c r="F120" i="1" s="1"/>
  <c r="G120" i="1" s="1"/>
  <c r="H120" i="1" s="1"/>
  <c r="D132" i="1"/>
  <c r="F132" i="1" s="1"/>
  <c r="G132" i="1" s="1"/>
  <c r="H132" i="1" s="1"/>
  <c r="C131" i="3"/>
  <c r="D122" i="1"/>
  <c r="F122" i="1" s="1"/>
  <c r="G122" i="1" s="1"/>
  <c r="H122" i="1" s="1"/>
  <c r="C121" i="3"/>
  <c r="D124" i="1"/>
  <c r="F124" i="1" s="1"/>
  <c r="G124" i="1" s="1"/>
  <c r="H124" i="1" s="1"/>
  <c r="C123" i="3"/>
  <c r="D126" i="1"/>
  <c r="F126" i="1" s="1"/>
  <c r="G126" i="1" s="1"/>
  <c r="H126" i="1" s="1"/>
  <c r="C125" i="3"/>
  <c r="D128" i="1"/>
  <c r="F128" i="1" s="1"/>
  <c r="G128" i="1" s="1"/>
  <c r="H128" i="1" s="1"/>
  <c r="C127" i="3"/>
  <c r="D131" i="1"/>
  <c r="F131" i="1" s="1"/>
  <c r="G131" i="1" s="1"/>
  <c r="H131" i="1" s="1"/>
  <c r="C130" i="3"/>
  <c r="C117" i="3"/>
  <c r="D133" i="1"/>
  <c r="F133" i="1" s="1"/>
  <c r="G133" i="1" s="1"/>
  <c r="H133" i="1" s="1"/>
  <c r="C132" i="3"/>
  <c r="D121" i="1"/>
  <c r="F121" i="1" s="1"/>
  <c r="G121" i="1" s="1"/>
  <c r="H121" i="1" s="1"/>
  <c r="C120" i="3"/>
  <c r="D130" i="1"/>
  <c r="F130" i="1" s="1"/>
  <c r="G130" i="1" s="1"/>
  <c r="H130" i="1" s="1"/>
  <c r="C129" i="3"/>
  <c r="C86" i="3"/>
  <c r="D86" i="3"/>
  <c r="D17" i="3"/>
  <c r="D11" i="3"/>
  <c r="C99" i="3"/>
  <c r="D99" i="3"/>
  <c r="F183" i="1"/>
  <c r="G183" i="1" s="1"/>
  <c r="H183" i="1" s="1"/>
  <c r="F186" i="1"/>
  <c r="G186" i="1" s="1"/>
  <c r="H186" i="1" s="1"/>
  <c r="D206" i="1"/>
  <c r="F206" i="1" s="1"/>
  <c r="G206" i="1" s="1"/>
  <c r="H206" i="1" s="1"/>
  <c r="D205" i="1"/>
  <c r="F205" i="1" s="1"/>
  <c r="G205" i="1" s="1"/>
  <c r="H205" i="1" s="1"/>
  <c r="D202" i="1"/>
  <c r="F202" i="1" s="1"/>
  <c r="G202" i="1" s="1"/>
  <c r="H202" i="1" s="1"/>
  <c r="F139" i="1"/>
  <c r="G139" i="1" s="1"/>
  <c r="H139" i="1" s="1"/>
  <c r="D25" i="3"/>
  <c r="D21" i="3"/>
  <c r="D26" i="3"/>
  <c r="D15" i="3"/>
  <c r="D13" i="3"/>
  <c r="F91" i="1"/>
  <c r="G91" i="1" s="1"/>
  <c r="H91" i="1" s="1"/>
  <c r="I91" i="1" s="1"/>
  <c r="J91" i="1" s="1"/>
  <c r="F138" i="1"/>
  <c r="G138" i="1" s="1"/>
  <c r="H138" i="1" s="1"/>
  <c r="F109" i="1"/>
  <c r="G109" i="1" s="1"/>
  <c r="H109" i="1" s="1"/>
  <c r="F97" i="1"/>
  <c r="G97" i="1" s="1"/>
  <c r="H97" i="1" s="1"/>
  <c r="F104" i="1"/>
  <c r="G104" i="1" s="1"/>
  <c r="H104" i="1" s="1"/>
  <c r="F190" i="1"/>
  <c r="G190" i="1" s="1"/>
  <c r="H190" i="1" s="1"/>
  <c r="F106" i="1"/>
  <c r="G106" i="1" s="1"/>
  <c r="H106" i="1" s="1"/>
  <c r="F87" i="1"/>
  <c r="G87" i="1" s="1"/>
  <c r="H87" i="1" s="1"/>
  <c r="F92" i="1"/>
  <c r="G92" i="1" s="1"/>
  <c r="H92" i="1" s="1"/>
  <c r="F214" i="1"/>
  <c r="G214" i="1" s="1"/>
  <c r="H214" i="1" s="1"/>
  <c r="F141" i="1"/>
  <c r="G141" i="1" s="1"/>
  <c r="H141" i="1" s="1"/>
  <c r="D90" i="3"/>
  <c r="D95" i="3"/>
  <c r="D93" i="3"/>
  <c r="D85" i="3"/>
  <c r="D88" i="3"/>
  <c r="D91" i="3"/>
  <c r="D98" i="3"/>
  <c r="D94" i="3"/>
  <c r="D84" i="3"/>
  <c r="D96" i="3"/>
  <c r="B136" i="3"/>
  <c r="D87" i="3"/>
  <c r="D97" i="3"/>
  <c r="D30" i="3"/>
  <c r="B41" i="3"/>
  <c r="D41" i="3" s="1"/>
  <c r="D12" i="3"/>
  <c r="D24" i="3"/>
  <c r="D23" i="3"/>
  <c r="D19" i="3"/>
  <c r="D20" i="3"/>
  <c r="B30" i="3"/>
  <c r="D35" i="3" s="1"/>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s="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s="1"/>
  <c r="G212" i="1" s="1"/>
  <c r="H212" i="1" s="1"/>
  <c r="D165" i="1"/>
  <c r="F165" i="1" s="1"/>
  <c r="G165" i="1" s="1"/>
  <c r="H165" i="1" s="1"/>
  <c r="D172" i="1"/>
  <c r="F172" i="1" s="1"/>
  <c r="G172" i="1" s="1"/>
  <c r="H172" i="1" s="1"/>
  <c r="D160" i="1"/>
  <c r="F160" i="1" s="1"/>
  <c r="G160" i="1" s="1"/>
  <c r="H160" i="1" s="1"/>
  <c r="D175" i="1"/>
  <c r="F175" i="1" s="1"/>
  <c r="G175" i="1" s="1"/>
  <c r="H175" i="1" s="1"/>
  <c r="B175" i="1"/>
  <c r="D192" i="1"/>
  <c r="F192" i="1" s="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127" i="1"/>
  <c r="F127" i="1" s="1"/>
  <c r="G127" i="1" s="1"/>
  <c r="H127" i="1" s="1"/>
  <c r="C126" i="3"/>
  <c r="D129" i="1"/>
  <c r="F129" i="1" s="1"/>
  <c r="G129" i="1" s="1"/>
  <c r="H129" i="1" s="1"/>
  <c r="C128" i="3"/>
  <c r="D64" i="3"/>
  <c r="D48" i="3"/>
  <c r="D42" i="3"/>
  <c r="D31" i="3"/>
  <c r="C10" i="5"/>
  <c r="B30" i="1"/>
  <c r="B64" i="1"/>
  <c r="D26" i="1"/>
  <c r="F26" i="1" s="1"/>
  <c r="G26" i="1" s="1"/>
  <c r="H26" i="1" s="1"/>
  <c r="D33" i="1"/>
  <c r="F33" i="1" s="1"/>
  <c r="G33" i="1" s="1"/>
  <c r="H33" i="1" s="1"/>
  <c r="D46" i="1"/>
  <c r="F46" i="1" s="1"/>
  <c r="G46" i="1" s="1"/>
  <c r="H46" i="1" s="1"/>
  <c r="D24" i="1"/>
  <c r="F24" i="1" s="1"/>
  <c r="G24" i="1" s="1"/>
  <c r="H24" i="1" s="1"/>
  <c r="D18" i="1"/>
  <c r="F18" i="1" s="1"/>
  <c r="G18" i="1" s="1"/>
  <c r="H18" i="1" s="1"/>
  <c r="D67" i="1"/>
  <c r="F67" i="1" s="1"/>
  <c r="G67" i="1" s="1"/>
  <c r="H67" i="1" s="1"/>
  <c r="D57" i="1"/>
  <c r="F57" i="1" s="1"/>
  <c r="G57" i="1" s="1"/>
  <c r="H57" i="1" s="1"/>
  <c r="D23" i="1"/>
  <c r="F23" i="1" s="1"/>
  <c r="G23" i="1" s="1"/>
  <c r="H23" i="1" s="1"/>
  <c r="D58" i="1"/>
  <c r="F58" i="1" s="1"/>
  <c r="G58" i="1" s="1"/>
  <c r="H58" i="1" s="1"/>
  <c r="D61" i="1"/>
  <c r="F61" i="1" s="1"/>
  <c r="G61" i="1" s="1"/>
  <c r="H61" i="1" s="1"/>
  <c r="D27" i="1"/>
  <c r="F27" i="1" s="1"/>
  <c r="G27" i="1" s="1"/>
  <c r="H27" i="1" s="1"/>
  <c r="D32" i="1"/>
  <c r="F32" i="1" s="1"/>
  <c r="G32" i="1" s="1"/>
  <c r="H32" i="1" s="1"/>
  <c r="D43" i="1"/>
  <c r="F43" i="1" s="1"/>
  <c r="G43" i="1" s="1"/>
  <c r="H43" i="1" s="1"/>
  <c r="D48" i="1"/>
  <c r="F48" i="1" s="1"/>
  <c r="G48" i="1" s="1"/>
  <c r="H48" i="1" s="1"/>
  <c r="D68" i="1"/>
  <c r="F68" i="1" s="1"/>
  <c r="G68" i="1" s="1"/>
  <c r="H68" i="1" s="1"/>
  <c r="D25" i="1"/>
  <c r="F25" i="1" s="1"/>
  <c r="G25" i="1" s="1"/>
  <c r="H25" i="1" s="1"/>
  <c r="D11" i="1"/>
  <c r="F11" i="1" s="1"/>
  <c r="G11" i="1" s="1"/>
  <c r="H11" i="1" s="1"/>
  <c r="D19" i="1"/>
  <c r="F19" i="1" s="1"/>
  <c r="G19" i="1" s="1"/>
  <c r="H19" i="1" s="1"/>
  <c r="D13" i="1"/>
  <c r="F13" i="1" s="1"/>
  <c r="G13" i="1" s="1"/>
  <c r="H13" i="1" s="1"/>
  <c r="D12" i="1"/>
  <c r="F12" i="1" s="1"/>
  <c r="G12" i="1" s="1"/>
  <c r="H12" i="1" s="1"/>
  <c r="D35" i="1"/>
  <c r="F35" i="1" s="1"/>
  <c r="G35" i="1" s="1"/>
  <c r="H35" i="1" s="1"/>
  <c r="D37" i="1"/>
  <c r="F37" i="1" s="1"/>
  <c r="G37" i="1" s="1"/>
  <c r="H37" i="1" s="1"/>
  <c r="D44" i="1"/>
  <c r="F44" i="1" s="1"/>
  <c r="G44" i="1" s="1"/>
  <c r="H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D20" i="1"/>
  <c r="F20" i="1" s="1"/>
  <c r="G20" i="1" s="1"/>
  <c r="H20" i="1" s="1"/>
  <c r="D17" i="1"/>
  <c r="F17" i="1" s="1"/>
  <c r="G17" i="1" s="1"/>
  <c r="H17" i="1" s="1"/>
  <c r="D41" i="1"/>
  <c r="F41" i="1" s="1"/>
  <c r="G41" i="1" s="1"/>
  <c r="H41" i="1" s="1"/>
  <c r="D22" i="1"/>
  <c r="F22" i="1" s="1"/>
  <c r="G22" i="1" s="1"/>
  <c r="H22" i="1" s="1"/>
  <c r="D38" i="1"/>
  <c r="F38" i="1" s="1"/>
  <c r="G38" i="1" s="1"/>
  <c r="H38" i="1" s="1"/>
  <c r="D42" i="1"/>
  <c r="F42" i="1" s="1"/>
  <c r="G42" i="1" s="1"/>
  <c r="H42" i="1" s="1"/>
  <c r="D49" i="1"/>
  <c r="F49" i="1" s="1"/>
  <c r="G49" i="1" s="1"/>
  <c r="H49" i="1" s="1"/>
  <c r="D69" i="1"/>
  <c r="F69" i="1" s="1"/>
  <c r="G69" i="1" s="1"/>
  <c r="H69" i="1" s="1"/>
  <c r="D51" i="1"/>
  <c r="F51" i="1" s="1"/>
  <c r="G51" i="1" s="1"/>
  <c r="H51" i="1" s="1"/>
  <c r="D36" i="1"/>
  <c r="F36" i="1" s="1"/>
  <c r="G36" i="1" s="1"/>
  <c r="H36" i="1" s="1"/>
  <c r="D52" i="1"/>
  <c r="F52" i="1" s="1"/>
  <c r="G52" i="1" s="1"/>
  <c r="H52" i="1" s="1"/>
  <c r="D21" i="1"/>
  <c r="F21" i="1" s="1"/>
  <c r="G21" i="1" s="1"/>
  <c r="H21" i="1" s="1"/>
  <c r="D31" i="1"/>
  <c r="F31" i="1" s="1"/>
  <c r="G31" i="1" s="1"/>
  <c r="H31" i="1" s="1"/>
  <c r="D59" i="1"/>
  <c r="F59" i="1" s="1"/>
  <c r="G59" i="1" s="1"/>
  <c r="H59" i="1"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D14" i="1"/>
  <c r="F14" i="1" s="1"/>
  <c r="G14" i="1" s="1"/>
  <c r="H14" i="1" s="1"/>
  <c r="D64" i="1"/>
  <c r="F64" i="1" s="1"/>
  <c r="G64" i="1" s="1"/>
  <c r="H64" i="1" s="1"/>
  <c r="D46" i="3" l="1"/>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7" i="1"/>
  <c r="J177" i="1" s="1"/>
  <c r="K177" i="1"/>
  <c r="F46" i="4" s="1"/>
  <c r="I190" i="1"/>
  <c r="J190" i="1" s="1"/>
  <c r="K190" i="1"/>
  <c r="F62" i="4" s="1"/>
  <c r="I178" i="1"/>
  <c r="J178" i="1" s="1"/>
  <c r="K178" i="1"/>
  <c r="F47" i="4" s="1"/>
  <c r="K182" i="1"/>
  <c r="F51" i="4" s="1"/>
  <c r="I182" i="1"/>
  <c r="J182" i="1" s="1"/>
  <c r="I170" i="1"/>
  <c r="J170" i="1" s="1"/>
  <c r="K170" i="1"/>
  <c r="F41" i="4" s="1"/>
  <c r="K195" i="1"/>
  <c r="F67" i="4" s="1"/>
  <c r="I195" i="1"/>
  <c r="J195" i="1" s="1"/>
  <c r="K213" i="1"/>
  <c r="F83" i="4" s="1"/>
  <c r="I213" i="1"/>
  <c r="J213" i="1" s="1"/>
  <c r="I203" i="1"/>
  <c r="J203" i="1" s="1"/>
  <c r="K203" i="1"/>
  <c r="F75" i="4" s="1"/>
  <c r="I188" i="1"/>
  <c r="J188" i="1" s="1"/>
  <c r="K188" i="1"/>
  <c r="F60" i="4" s="1"/>
  <c r="K166" i="1"/>
  <c r="F37" i="4" s="1"/>
  <c r="I166" i="1"/>
  <c r="J166" i="1" s="1"/>
  <c r="K179" i="1"/>
  <c r="F48" i="4" s="1"/>
  <c r="I179" i="1"/>
  <c r="J179" i="1" s="1"/>
  <c r="K167" i="1"/>
  <c r="F38" i="4" s="1"/>
  <c r="I167" i="1"/>
  <c r="J167" i="1" s="1"/>
  <c r="I193" i="1"/>
  <c r="J193" i="1" s="1"/>
  <c r="K193" i="1"/>
  <c r="F65" i="4" s="1"/>
  <c r="K165" i="1"/>
  <c r="F36" i="4" s="1"/>
  <c r="I165" i="1"/>
  <c r="J165" i="1" s="1"/>
  <c r="I171" i="1"/>
  <c r="J171" i="1" s="1"/>
  <c r="K171" i="1"/>
  <c r="F42" i="4" s="1"/>
  <c r="I210" i="1"/>
  <c r="J210" i="1" s="1"/>
  <c r="K210" i="1"/>
  <c r="F80" i="4" s="1"/>
  <c r="I183" i="1"/>
  <c r="J183" i="1" s="1"/>
  <c r="K183" i="1"/>
  <c r="F57" i="4" s="1"/>
  <c r="I175" i="1"/>
  <c r="J175" i="1" s="1"/>
  <c r="K175" i="1"/>
  <c r="F44" i="4" s="1"/>
  <c r="K209" i="1"/>
  <c r="F79" i="4" s="1"/>
  <c r="I209" i="1"/>
  <c r="J209" i="1" s="1"/>
  <c r="K201" i="1"/>
  <c r="F73" i="4" s="1"/>
  <c r="I201" i="1"/>
  <c r="J201" i="1" s="1"/>
  <c r="I181" i="1"/>
  <c r="J181" i="1" s="1"/>
  <c r="K181" i="1"/>
  <c r="F50" i="4" s="1"/>
  <c r="K156" i="1"/>
  <c r="F27" i="4" s="1"/>
  <c r="I156" i="1"/>
  <c r="J156" i="1" s="1"/>
  <c r="K159" i="1"/>
  <c r="F30" i="4" s="1"/>
  <c r="I159" i="1"/>
  <c r="J159" i="1" s="1"/>
  <c r="K199" i="1"/>
  <c r="F71" i="4" s="1"/>
  <c r="I199" i="1"/>
  <c r="J199" i="1" s="1"/>
  <c r="K200" i="1"/>
  <c r="F72" i="4" s="1"/>
  <c r="I200" i="1"/>
  <c r="J200" i="1" s="1"/>
  <c r="K214" i="1"/>
  <c r="F84" i="4" s="1"/>
  <c r="I214" i="1"/>
  <c r="J214" i="1" s="1"/>
  <c r="I198" i="1"/>
  <c r="J198" i="1" s="1"/>
  <c r="K198" i="1"/>
  <c r="F70" i="4" s="1"/>
  <c r="K202" i="1"/>
  <c r="F74" i="4" s="1"/>
  <c r="I202" i="1"/>
  <c r="J202" i="1" s="1"/>
  <c r="I164" i="1"/>
  <c r="J164" i="1" s="1"/>
  <c r="K164" i="1"/>
  <c r="F35" i="4" s="1"/>
  <c r="K158" i="1"/>
  <c r="F29" i="4" s="1"/>
  <c r="I158" i="1"/>
  <c r="J158" i="1" s="1"/>
  <c r="K211" i="1"/>
  <c r="F81" i="4" s="1"/>
  <c r="I211" i="1"/>
  <c r="J211" i="1" s="1"/>
  <c r="I215" i="1"/>
  <c r="J215" i="1" s="1"/>
  <c r="K215" i="1"/>
  <c r="F85" i="4" s="1"/>
  <c r="I189" i="1"/>
  <c r="J189" i="1" s="1"/>
  <c r="K189" i="1"/>
  <c r="F61" i="4" s="1"/>
  <c r="K160" i="1"/>
  <c r="F31" i="4" s="1"/>
  <c r="I160" i="1"/>
  <c r="J160" i="1" s="1"/>
  <c r="I205" i="1"/>
  <c r="J205" i="1" s="1"/>
  <c r="K205" i="1"/>
  <c r="F77" i="4" s="1"/>
  <c r="K168" i="1"/>
  <c r="F39" i="4" s="1"/>
  <c r="I168" i="1"/>
  <c r="J168" i="1" s="1"/>
  <c r="I187" i="1"/>
  <c r="J187" i="1" s="1"/>
  <c r="K187" i="1"/>
  <c r="F59" i="4" s="1"/>
  <c r="K180" i="1"/>
  <c r="F49" i="4" s="1"/>
  <c r="I180" i="1"/>
  <c r="J180" i="1" s="1"/>
  <c r="I212" i="1"/>
  <c r="J212" i="1" s="1"/>
  <c r="K212" i="1"/>
  <c r="F82" i="4" s="1"/>
  <c r="K194" i="1"/>
  <c r="F66" i="4" s="1"/>
  <c r="I194" i="1"/>
  <c r="J194" i="1" s="1"/>
  <c r="K197" i="1"/>
  <c r="F69" i="4" s="1"/>
  <c r="I197" i="1"/>
  <c r="J197" i="1" s="1"/>
  <c r="K172" i="1"/>
  <c r="F43" i="4" s="1"/>
  <c r="I172" i="1"/>
  <c r="J172" i="1" s="1"/>
  <c r="K176" i="1"/>
  <c r="F45" i="4" s="1"/>
  <c r="I176" i="1"/>
  <c r="J176" i="1" s="1"/>
  <c r="K196" i="1"/>
  <c r="F68" i="4" s="1"/>
  <c r="I196" i="1"/>
  <c r="J196" i="1" s="1"/>
  <c r="K157" i="1"/>
  <c r="F28" i="4" s="1"/>
  <c r="I157" i="1"/>
  <c r="J157" i="1" s="1"/>
  <c r="K162" i="1"/>
  <c r="F33" i="4" s="1"/>
  <c r="I162" i="1"/>
  <c r="J162" i="1" s="1"/>
  <c r="K186" i="1"/>
  <c r="F58" i="4" s="1"/>
  <c r="I186" i="1"/>
  <c r="J186" i="1" s="1"/>
  <c r="I163" i="1"/>
  <c r="J163" i="1" s="1"/>
  <c r="K163" i="1"/>
  <c r="F34" i="4" s="1"/>
  <c r="I192" i="1"/>
  <c r="J192" i="1" s="1"/>
  <c r="K192" i="1"/>
  <c r="F64" i="4" s="1"/>
  <c r="I191" i="1"/>
  <c r="J191" i="1" s="1"/>
  <c r="K191" i="1"/>
  <c r="F63" i="4" s="1"/>
  <c r="K161" i="1"/>
  <c r="F32" i="4" s="1"/>
  <c r="I161" i="1"/>
  <c r="J161" i="1" s="1"/>
  <c r="I204" i="1"/>
  <c r="J204" i="1" s="1"/>
  <c r="K204" i="1"/>
  <c r="F76" i="4" s="1"/>
  <c r="I206" i="1"/>
  <c r="J206" i="1" s="1"/>
  <c r="K206" i="1"/>
  <c r="F78" i="4" s="1"/>
  <c r="K169" i="1"/>
  <c r="F40" i="4" s="1"/>
  <c r="I169" i="1"/>
  <c r="J169" i="1" s="1"/>
  <c r="K86" i="1"/>
  <c r="D29" i="4" s="1"/>
  <c r="I86" i="1"/>
  <c r="J86" i="1" s="1"/>
  <c r="I95" i="1"/>
  <c r="J95" i="1" s="1"/>
  <c r="K95" i="1"/>
  <c r="D38" i="4" s="1"/>
  <c r="I127" i="1"/>
  <c r="J127" i="1" s="1"/>
  <c r="K127" i="1"/>
  <c r="D71" i="4" s="1"/>
  <c r="I111" i="1"/>
  <c r="J111" i="1" s="1"/>
  <c r="K111" i="1"/>
  <c r="D57" i="4" s="1"/>
  <c r="K93" i="1"/>
  <c r="D36" i="4" s="1"/>
  <c r="I93" i="1"/>
  <c r="J93" i="1" s="1"/>
  <c r="I97" i="1"/>
  <c r="J97" i="1" s="1"/>
  <c r="K97" i="1"/>
  <c r="D40" i="4" s="1"/>
  <c r="I99" i="1"/>
  <c r="J99" i="1" s="1"/>
  <c r="K99" i="1"/>
  <c r="D42" i="4" s="1"/>
  <c r="I103" i="1"/>
  <c r="J103" i="1" s="1"/>
  <c r="K103" i="1"/>
  <c r="D44" i="4" s="1"/>
  <c r="I130" i="1"/>
  <c r="J130" i="1" s="1"/>
  <c r="K130" i="1"/>
  <c r="D74" i="4" s="1"/>
  <c r="K126" i="1"/>
  <c r="D70" i="4" s="1"/>
  <c r="I126" i="1"/>
  <c r="J126" i="1" s="1"/>
  <c r="I132" i="1"/>
  <c r="J132" i="1" s="1"/>
  <c r="K132" i="1"/>
  <c r="D76" i="4" s="1"/>
  <c r="K139" i="1"/>
  <c r="D81" i="4" s="1"/>
  <c r="I139" i="1"/>
  <c r="J139" i="1" s="1"/>
  <c r="I120" i="1"/>
  <c r="J120" i="1" s="1"/>
  <c r="K120" i="1"/>
  <c r="D64" i="4" s="1"/>
  <c r="I106" i="1"/>
  <c r="J106" i="1" s="1"/>
  <c r="K106" i="1"/>
  <c r="D47" i="4" s="1"/>
  <c r="I140" i="1"/>
  <c r="J140" i="1" s="1"/>
  <c r="K140" i="1"/>
  <c r="D82" i="4" s="1"/>
  <c r="K121" i="1"/>
  <c r="D65" i="4" s="1"/>
  <c r="I121" i="1"/>
  <c r="J121" i="1" s="1"/>
  <c r="I131" i="1"/>
  <c r="J131" i="1" s="1"/>
  <c r="K131" i="1"/>
  <c r="D75" i="4" s="1"/>
  <c r="K119" i="1"/>
  <c r="D63" i="4" s="1"/>
  <c r="I119" i="1"/>
  <c r="J119" i="1" s="1"/>
  <c r="I123" i="1"/>
  <c r="J123" i="1" s="1"/>
  <c r="K123" i="1"/>
  <c r="D67" i="4" s="1"/>
  <c r="I118" i="1"/>
  <c r="J118" i="1" s="1"/>
  <c r="K118" i="1"/>
  <c r="D62" i="4" s="1"/>
  <c r="I88" i="1"/>
  <c r="J88" i="1" s="1"/>
  <c r="K88" i="1"/>
  <c r="D31" i="4" s="1"/>
  <c r="K85" i="1"/>
  <c r="D28" i="4" s="1"/>
  <c r="I85" i="1"/>
  <c r="J85" i="1" s="1"/>
  <c r="K96" i="1"/>
  <c r="D39" i="4" s="1"/>
  <c r="I96" i="1"/>
  <c r="J96" i="1" s="1"/>
  <c r="K124" i="1"/>
  <c r="D68" i="4" s="1"/>
  <c r="I124" i="1"/>
  <c r="J124" i="1" s="1"/>
  <c r="K94" i="1"/>
  <c r="D37" i="4" s="1"/>
  <c r="I94" i="1"/>
  <c r="J94" i="1" s="1"/>
  <c r="I142" i="1"/>
  <c r="J142" i="1" s="1"/>
  <c r="K142" i="1"/>
  <c r="D84" i="4" s="1"/>
  <c r="I107" i="1"/>
  <c r="J107" i="1" s="1"/>
  <c r="K107" i="1"/>
  <c r="D48" i="4" s="1"/>
  <c r="K108" i="1"/>
  <c r="D49" i="4" s="1"/>
  <c r="I108" i="1"/>
  <c r="J108" i="1" s="1"/>
  <c r="I89" i="1"/>
  <c r="J89" i="1" s="1"/>
  <c r="K89" i="1"/>
  <c r="D32" i="4" s="1"/>
  <c r="K128" i="1"/>
  <c r="D72" i="4" s="1"/>
  <c r="I128" i="1"/>
  <c r="J128" i="1" s="1"/>
  <c r="K134" i="1"/>
  <c r="D78" i="4" s="1"/>
  <c r="I134" i="1"/>
  <c r="J134" i="1" s="1"/>
  <c r="K117" i="1"/>
  <c r="D61" i="4" s="1"/>
  <c r="I117" i="1"/>
  <c r="J117" i="1" s="1"/>
  <c r="K141" i="1"/>
  <c r="D83" i="4" s="1"/>
  <c r="I141" i="1"/>
  <c r="J141" i="1" s="1"/>
  <c r="K92" i="1"/>
  <c r="D35" i="4" s="1"/>
  <c r="I92" i="1"/>
  <c r="J92" i="1" s="1"/>
  <c r="I110" i="1"/>
  <c r="J110" i="1" s="1"/>
  <c r="K110" i="1"/>
  <c r="D51" i="4" s="1"/>
  <c r="I137" i="1"/>
  <c r="J137" i="1" s="1"/>
  <c r="K137" i="1"/>
  <c r="D79" i="4" s="1"/>
  <c r="K122" i="1"/>
  <c r="D66" i="4" s="1"/>
  <c r="I122" i="1"/>
  <c r="J122" i="1" s="1"/>
  <c r="I125" i="1"/>
  <c r="J125" i="1" s="1"/>
  <c r="K125" i="1"/>
  <c r="D69" i="4" s="1"/>
  <c r="K84" i="1"/>
  <c r="D27" i="4" s="1"/>
  <c r="I84" i="1"/>
  <c r="J84" i="1" s="1"/>
  <c r="K114" i="1"/>
  <c r="D58" i="4" s="1"/>
  <c r="I114" i="1"/>
  <c r="J114" i="1" s="1"/>
  <c r="K143" i="1"/>
  <c r="D85" i="4" s="1"/>
  <c r="I143" i="1"/>
  <c r="J143" i="1" s="1"/>
  <c r="K100" i="1"/>
  <c r="D43" i="4" s="1"/>
  <c r="I100" i="1"/>
  <c r="J100" i="1" s="1"/>
  <c r="K133" i="1"/>
  <c r="D77" i="4" s="1"/>
  <c r="I133" i="1"/>
  <c r="J133" i="1" s="1"/>
  <c r="I116" i="1"/>
  <c r="J116" i="1" s="1"/>
  <c r="K116" i="1"/>
  <c r="D60" i="4" s="1"/>
  <c r="K138" i="1"/>
  <c r="D80" i="4" s="1"/>
  <c r="I138" i="1"/>
  <c r="J138" i="1" s="1"/>
  <c r="I90" i="1"/>
  <c r="J90" i="1" s="1"/>
  <c r="K90" i="1"/>
  <c r="D33" i="4" s="1"/>
  <c r="I129" i="1"/>
  <c r="J129" i="1" s="1"/>
  <c r="K129" i="1"/>
  <c r="D73" i="4" s="1"/>
  <c r="K87" i="1"/>
  <c r="D30" i="4" s="1"/>
  <c r="I87" i="1"/>
  <c r="J87" i="1" s="1"/>
  <c r="I104" i="1"/>
  <c r="J104" i="1" s="1"/>
  <c r="K104" i="1"/>
  <c r="D45" i="4" s="1"/>
  <c r="K109" i="1"/>
  <c r="D50" i="4" s="1"/>
  <c r="I109" i="1"/>
  <c r="J109" i="1" s="1"/>
  <c r="K115" i="1"/>
  <c r="D59" i="4" s="1"/>
  <c r="I115" i="1"/>
  <c r="J115" i="1" s="1"/>
  <c r="K105" i="1"/>
  <c r="D46" i="4" s="1"/>
  <c r="K91" i="1"/>
  <c r="D34" i="4" s="1"/>
  <c r="I98" i="1"/>
  <c r="J98" i="1" s="1"/>
  <c r="K26" i="1"/>
  <c r="C42" i="4" s="1"/>
  <c r="E42" i="4" s="1"/>
  <c r="I26" i="1"/>
  <c r="J26" i="1" s="1"/>
  <c r="I36" i="1"/>
  <c r="J36" i="1" s="1"/>
  <c r="K36" i="1"/>
  <c r="C50" i="4" s="1"/>
  <c r="E50" i="4" s="1"/>
  <c r="K42" i="1"/>
  <c r="C59" i="4" s="1"/>
  <c r="E59" i="4" s="1"/>
  <c r="I42" i="1"/>
  <c r="J42" i="1" s="1"/>
  <c r="K47" i="1"/>
  <c r="C64" i="4" s="1"/>
  <c r="E64" i="4" s="1"/>
  <c r="I47" i="1"/>
  <c r="J47" i="1" s="1"/>
  <c r="K43" i="1"/>
  <c r="C60" i="4" s="1"/>
  <c r="E60" i="4" s="1"/>
  <c r="I43" i="1"/>
  <c r="J43" i="1" s="1"/>
  <c r="I57" i="1"/>
  <c r="J57" i="1" s="1"/>
  <c r="K57" i="1"/>
  <c r="C74" i="4" s="1"/>
  <c r="E74" i="4" s="1"/>
  <c r="I46" i="1"/>
  <c r="J46" i="1" s="1"/>
  <c r="K46" i="1"/>
  <c r="C63" i="4" s="1"/>
  <c r="E63" i="4" s="1"/>
  <c r="I15" i="1"/>
  <c r="J15" i="1" s="1"/>
  <c r="K15" i="1"/>
  <c r="C31" i="4" s="1"/>
  <c r="E31" i="4" s="1"/>
  <c r="I56" i="1"/>
  <c r="J56" i="1" s="1"/>
  <c r="K56" i="1"/>
  <c r="C73" i="4" s="1"/>
  <c r="E73" i="4" s="1"/>
  <c r="K70" i="1"/>
  <c r="C85" i="4" s="1"/>
  <c r="E85" i="4" s="1"/>
  <c r="I70" i="1"/>
  <c r="J70" i="1" s="1"/>
  <c r="K51" i="1"/>
  <c r="C68" i="4" s="1"/>
  <c r="E68" i="4" s="1"/>
  <c r="I51" i="1"/>
  <c r="J51" i="1" s="1"/>
  <c r="I38" i="1"/>
  <c r="J38" i="1" s="1"/>
  <c r="K38" i="1"/>
  <c r="C57" i="4" s="1"/>
  <c r="E57" i="4" s="1"/>
  <c r="K44" i="1"/>
  <c r="C61" i="4" s="1"/>
  <c r="E61" i="4" s="1"/>
  <c r="I44" i="1"/>
  <c r="J44" i="1" s="1"/>
  <c r="I19" i="1"/>
  <c r="J19" i="1" s="1"/>
  <c r="K19" i="1"/>
  <c r="C35" i="4" s="1"/>
  <c r="E35" i="4" s="1"/>
  <c r="K32" i="1"/>
  <c r="C46" i="4" s="1"/>
  <c r="E46" i="4" s="1"/>
  <c r="I32" i="1"/>
  <c r="J32" i="1" s="1"/>
  <c r="I33" i="1"/>
  <c r="J33" i="1" s="1"/>
  <c r="K33" i="1"/>
  <c r="C47" i="4" s="1"/>
  <c r="E47" i="4" s="1"/>
  <c r="K45" i="1"/>
  <c r="C62" i="4" s="1"/>
  <c r="E62" i="4" s="1"/>
  <c r="I45" i="1"/>
  <c r="J45" i="1" s="1"/>
  <c r="I55" i="1"/>
  <c r="J55" i="1" s="1"/>
  <c r="K55" i="1"/>
  <c r="C72" i="4" s="1"/>
  <c r="E72" i="4" s="1"/>
  <c r="I60" i="1"/>
  <c r="J60" i="1" s="1"/>
  <c r="K60" i="1"/>
  <c r="C77" i="4" s="1"/>
  <c r="E77" i="4" s="1"/>
  <c r="K64" i="1"/>
  <c r="C79" i="4" s="1"/>
  <c r="E79" i="4" s="1"/>
  <c r="I64" i="1"/>
  <c r="J64" i="1" s="1"/>
  <c r="I31" i="1"/>
  <c r="J31" i="1" s="1"/>
  <c r="K31" i="1"/>
  <c r="C45" i="4" s="1"/>
  <c r="E45" i="4" s="1"/>
  <c r="I37" i="1"/>
  <c r="J37" i="1" s="1"/>
  <c r="K37" i="1"/>
  <c r="C51" i="4" s="1"/>
  <c r="E51" i="4" s="1"/>
  <c r="K27" i="1"/>
  <c r="C43" i="4" s="1"/>
  <c r="E43" i="4" s="1"/>
  <c r="I27" i="1"/>
  <c r="J27" i="1" s="1"/>
  <c r="I18" i="1"/>
  <c r="J18" i="1" s="1"/>
  <c r="K18" i="1"/>
  <c r="C34" i="4" s="1"/>
  <c r="E34" i="4" s="1"/>
  <c r="I59" i="1"/>
  <c r="J59" i="1" s="1"/>
  <c r="K59" i="1"/>
  <c r="C76" i="4" s="1"/>
  <c r="E76" i="4" s="1"/>
  <c r="I11" i="1"/>
  <c r="J11" i="1" s="1"/>
  <c r="K11" i="1"/>
  <c r="C27" i="4" s="1"/>
  <c r="E27" i="4" s="1"/>
  <c r="I14" i="1"/>
  <c r="J14" i="1" s="1"/>
  <c r="K14" i="1"/>
  <c r="C30" i="4" s="1"/>
  <c r="E30" i="4" s="1"/>
  <c r="K69" i="1"/>
  <c r="C84" i="4" s="1"/>
  <c r="E84" i="4" s="1"/>
  <c r="I69" i="1"/>
  <c r="J69" i="1" s="1"/>
  <c r="I41" i="1"/>
  <c r="J41" i="1" s="1"/>
  <c r="K41" i="1"/>
  <c r="C58" i="4" s="1"/>
  <c r="E58" i="4" s="1"/>
  <c r="I34" i="1"/>
  <c r="J34" i="1" s="1"/>
  <c r="K34" i="1"/>
  <c r="C48" i="4" s="1"/>
  <c r="E48" i="4" s="1"/>
  <c r="K35" i="1"/>
  <c r="C49" i="4" s="1"/>
  <c r="E49" i="4" s="1"/>
  <c r="I35" i="1"/>
  <c r="J35" i="1" s="1"/>
  <c r="K25" i="1"/>
  <c r="C41" i="4" s="1"/>
  <c r="E41" i="4" s="1"/>
  <c r="I25" i="1"/>
  <c r="J25" i="1" s="1"/>
  <c r="I61" i="1"/>
  <c r="J61" i="1" s="1"/>
  <c r="K61" i="1"/>
  <c r="C78" i="4" s="1"/>
  <c r="E78" i="4" s="1"/>
  <c r="K21" i="1"/>
  <c r="C37" i="4" s="1"/>
  <c r="E37" i="4" s="1"/>
  <c r="I21" i="1"/>
  <c r="J21" i="1" s="1"/>
  <c r="K17" i="1"/>
  <c r="C33" i="4" s="1"/>
  <c r="E33" i="4" s="1"/>
  <c r="I17" i="1"/>
  <c r="J17" i="1" s="1"/>
  <c r="K50" i="1"/>
  <c r="C67" i="4" s="1"/>
  <c r="E67" i="4" s="1"/>
  <c r="I50" i="1"/>
  <c r="J50" i="1" s="1"/>
  <c r="K68" i="1"/>
  <c r="C83" i="4" s="1"/>
  <c r="E83" i="4" s="1"/>
  <c r="I68" i="1"/>
  <c r="J68" i="1" s="1"/>
  <c r="I58" i="1"/>
  <c r="J58" i="1" s="1"/>
  <c r="K58" i="1"/>
  <c r="C75" i="4" s="1"/>
  <c r="E75" i="4" s="1"/>
  <c r="I24" i="1"/>
  <c r="J24" i="1" s="1"/>
  <c r="K24" i="1"/>
  <c r="C40" i="4" s="1"/>
  <c r="E40" i="4" s="1"/>
  <c r="I67" i="1"/>
  <c r="J67" i="1" s="1"/>
  <c r="K67" i="1"/>
  <c r="C82" i="4" s="1"/>
  <c r="E82" i="4" s="1"/>
  <c r="I30" i="1"/>
  <c r="J30" i="1" s="1"/>
  <c r="K30" i="1"/>
  <c r="C44" i="4" s="1"/>
  <c r="E44" i="4" s="1"/>
  <c r="I16" i="1"/>
  <c r="J16" i="1" s="1"/>
  <c r="K16" i="1"/>
  <c r="C32" i="4" s="1"/>
  <c r="E32" i="4" s="1"/>
  <c r="I54" i="1"/>
  <c r="J54" i="1" s="1"/>
  <c r="K54" i="1"/>
  <c r="C71" i="4" s="1"/>
  <c r="E71" i="4" s="1"/>
  <c r="K52" i="1"/>
  <c r="C69" i="4" s="1"/>
  <c r="E69" i="4" s="1"/>
  <c r="I52" i="1"/>
  <c r="J52" i="1" s="1"/>
  <c r="I49" i="1"/>
  <c r="J49" i="1" s="1"/>
  <c r="K49" i="1"/>
  <c r="C66" i="4" s="1"/>
  <c r="E66" i="4" s="1"/>
  <c r="I12" i="1"/>
  <c r="J12" i="1" s="1"/>
  <c r="K12" i="1"/>
  <c r="C28" i="4" s="1"/>
  <c r="E28" i="4" s="1"/>
  <c r="I48" i="1"/>
  <c r="J48" i="1" s="1"/>
  <c r="K48" i="1"/>
  <c r="C65" i="4" s="1"/>
  <c r="E65" i="4" s="1"/>
  <c r="I22" i="1"/>
  <c r="J22" i="1" s="1"/>
  <c r="K22" i="1"/>
  <c r="C38" i="4" s="1"/>
  <c r="E38" i="4" s="1"/>
  <c r="I66" i="1"/>
  <c r="J66" i="1" s="1"/>
  <c r="K66" i="1"/>
  <c r="C81" i="4" s="1"/>
  <c r="E81" i="4" s="1"/>
  <c r="I20" i="1"/>
  <c r="J20" i="1" s="1"/>
  <c r="K20" i="1"/>
  <c r="C36" i="4" s="1"/>
  <c r="E36" i="4" s="1"/>
  <c r="I65" i="1"/>
  <c r="J65" i="1" s="1"/>
  <c r="K65" i="1"/>
  <c r="C80" i="4" s="1"/>
  <c r="E80" i="4" s="1"/>
  <c r="I53" i="1"/>
  <c r="J53" i="1" s="1"/>
  <c r="K53" i="1"/>
  <c r="C70" i="4" s="1"/>
  <c r="E70" i="4" s="1"/>
  <c r="I13" i="1"/>
  <c r="J13" i="1" s="1"/>
  <c r="K13" i="1"/>
  <c r="C29" i="4" s="1"/>
  <c r="E29" i="4" s="1"/>
  <c r="K23" i="1"/>
  <c r="C39" i="4" s="1"/>
  <c r="E39" i="4" s="1"/>
  <c r="I23" i="1"/>
  <c r="J23" i="1"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H20" i="5" l="1"/>
  <c r="C31" i="6" s="1"/>
  <c r="H58" i="5"/>
  <c r="C70" i="6" s="1"/>
  <c r="H34" i="5"/>
  <c r="M34" i="5" s="1"/>
  <c r="H23" i="5"/>
  <c r="H40" i="5"/>
  <c r="C52" i="6" s="1"/>
  <c r="H51" i="5"/>
  <c r="M51" i="5" s="1"/>
  <c r="H44" i="5"/>
  <c r="C56" i="6" s="1"/>
  <c r="H45" i="5"/>
  <c r="C57" i="6" s="1"/>
  <c r="H15" i="5"/>
  <c r="M15" i="5" s="1"/>
  <c r="H55" i="5"/>
  <c r="M55" i="5" s="1"/>
  <c r="H31" i="5"/>
  <c r="M31" i="5" s="1"/>
  <c r="H18" i="5"/>
  <c r="H35" i="5"/>
  <c r="M35" i="5" s="1"/>
  <c r="H21" i="5"/>
  <c r="M21" i="5" s="1"/>
  <c r="H57" i="5"/>
  <c r="M57" i="5" s="1"/>
  <c r="H30" i="5"/>
  <c r="C39" i="6" s="1"/>
  <c r="H41" i="5"/>
  <c r="C53" i="6" s="1"/>
  <c r="H22" i="5"/>
  <c r="C33" i="6" s="1"/>
  <c r="H59" i="5"/>
  <c r="C71" i="6" s="1"/>
  <c r="H52" i="5"/>
  <c r="H25" i="5"/>
  <c r="M25" i="5" s="1"/>
  <c r="H68" i="5"/>
  <c r="C78" i="6" s="1"/>
  <c r="H32" i="5"/>
  <c r="C41" i="6" s="1"/>
  <c r="H42" i="5"/>
  <c r="C54" i="6" s="1"/>
  <c r="H69" i="5"/>
  <c r="M69" i="5" s="1"/>
  <c r="H60" i="5"/>
  <c r="C72" i="6" s="1"/>
  <c r="H63" i="5"/>
  <c r="C73" i="6" s="1"/>
  <c r="H43" i="5"/>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C60" i="6"/>
  <c r="H47" i="5"/>
  <c r="C59" i="6" s="1"/>
  <c r="H36" i="5"/>
  <c r="M36" i="5" s="1"/>
  <c r="M22" i="5"/>
  <c r="M63" i="5"/>
  <c r="C40" i="6"/>
  <c r="C29" i="6"/>
  <c r="M18" i="5"/>
  <c r="M60" i="5"/>
  <c r="M58" i="5"/>
  <c r="M44" i="5"/>
  <c r="C34" i="6"/>
  <c r="M23" i="5"/>
  <c r="M43" i="5"/>
  <c r="C55" i="6"/>
  <c r="C64" i="6"/>
  <c r="M52" i="5"/>
  <c r="C67" i="6"/>
  <c r="C37" i="6"/>
  <c r="C58" i="6"/>
  <c r="M59" i="5"/>
  <c r="M50" i="5"/>
  <c r="C44" i="6"/>
  <c r="C43" i="6" l="1"/>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<sst xmlns="http://schemas.openxmlformats.org/spreadsheetml/2006/main" count="695" uniqueCount="201">
  <si>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</si>
  <si>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</si>
  <si>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</si>
  <si>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</si>
  <si>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</si>
  <si>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</si>
  <si>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</si>
  <si>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</si>
  <si>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</si>
  <si>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</si>
  <si>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</si>
  <si>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</si>
  <si>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</si>
  <si>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</si>
  <si>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</si>
  <si>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</si>
  <si>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</si>
  <si>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</si>
  <si>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</si>
  <si>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</si>
  <si>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</si>
  <si>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</si>
  <si>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</si>
  <si>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</si>
  <si>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</si>
  <si>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</si>
  <si>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</si>
  <si>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</si>
  <si>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</si>
  <si>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</si>
  <si>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</si>
  <si>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</si>
  <si>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</si>
  <si>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</si>
  <si>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</si>
  <si>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</si>
  <si>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</si>
  <si>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</si>
  <si>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</si>
  <si>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</si>
  <si>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</si>
  <si>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</si>
  <si>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</si>
  <si>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</si>
  <si>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</si>
  <si>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</si>
  <si>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</si>
  <si>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</si>
  <si>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</si>
  <si>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</si>
  <si>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</si>
  <si>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</si>
  <si>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</si>
  <si>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</si>
  <si>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</si>
  <si>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</si>
  <si>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</si>
  <si>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</si>
  <si>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</si>
  <si>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</si>
  <si>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</si>
  <si>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</si>
  <si>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</si>
  <si>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</si>
  <si>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</si>
  <si>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</si>
  <si>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</si>
  <si>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</si>
  <si>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</si>
  <si>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</si>
  <si>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</si>
  <si>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</si>
  <si>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</si>
  <si>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</si>
  <si>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</si>
  <si>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</si>
  <si>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</si>
  <si>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</si>
  <si>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</si>
  <si>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</si>
  <si>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</si>
  <si>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</si>
  <si>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</si>
  <si>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</si>
  <si>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</si>
  <si>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</si>
  <si>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</si>
  <si>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</si>
  <si>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</si>
  <si>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</si>
  <si>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</si>
  <si>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</si>
  <si>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</si>
  <si>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</si>
  <si>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</si>
  <si>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</si>
  <si>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</si>
  <si>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</si>
  <si>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</si>
  <si>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</si>
  <si>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</si>
  <si>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</si>
  <si>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</si>
  <si>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</si>
  <si>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</si>
  <si>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</si>
  <si>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</si>
  <si>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</si>
  <si>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</si>
  <si>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</si>
  <si>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</si>
  <si>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</si>
  <si>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</si>
  <si>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</si>
  <si>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</si>
  <si>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</si>
  <si>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</si>
  <si>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</si>
  <si>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</si>
  <si>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</si>
  <si>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</si>
  <si>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</si>
  <si>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</si>
  <si>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</si>
  <si>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</si>
  <si>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</si>
  <si>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</si>
  <si>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</si>
  <si>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</si>
  <si>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</si>
  <si>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</si>
  <si>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</si>
  <si>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</si>
  <si>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</si>
  <si>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</si>
  <si>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</si>
  <si>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</si>
  <si>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</si>
  <si>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</si>
  <si>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</si>
  <si>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</si>
  <si>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</si>
  <si>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</si>
  <si>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</si>
  <si>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</si>
  <si>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</si>
  <si>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</si>
  <si>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</si>
  <si>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</si>
  <si>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</si>
  <si>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</si>
  <si>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</si>
  <si>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</si>
  <si>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</si>
  <si>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</si>
  <si>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</si>
  <si>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</si>
  <si>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</si>
  <si>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</si>
  <si>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</si>
  <si>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</si>
  <si>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</si>
  <si>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</si>
  <si>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</si>
  <si>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</si>
  <si>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</si>
  <si>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</si>
  <si>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</si>
  <si>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</si>
  <si>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</si>
  <si>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</si>
  <si>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</si>
  <si>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</si>
  <si>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</si>
  <si>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</si>
  <si>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</si>
  <si>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</si>
  <si>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</si>
  <si>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</si>
  <si>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</si>
  <si>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</si>
  <si>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</si>
  <si>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</si>
  <si>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</si>
  <si>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</si>
  <si>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</si>
  <si>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</si>
  <si>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</si>
  <si>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</si>
  <si>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29.9</t>
  </si>
  <si>
    <t xml:space="preserve"> The maximum retail price for Liquefied Petroleum Gas:</t>
  </si>
  <si>
    <t>AMENDMENT OF THE REGULATIONS IN RESPECT OF PETROLEUM PRODUCTS</t>
  </si>
  <si>
    <t>Petrol price zones</t>
  </si>
  <si>
    <t>per litre, in "own container" supplied for filling.</t>
  </si>
  <si>
    <t>EFFECTIVE 02 MARCH 2022</t>
  </si>
  <si>
    <t xml:space="preserve">be sold at any place in South Africa is 1 690.00 cents </t>
  </si>
  <si>
    <t>The Minister of Mineral Resources and Energy has under Section 2(1)(c) of the Petroleum Products Act, 1977 (Act No.120 of 1977) made the Regulations set out in the Schedule. This substitutes the Schedule that was promulgated on 28 January 2022.</t>
  </si>
  <si>
    <t>The maximum retail price for Liquefied Petroleum Gas supplied to   residential customers for the period 02 March 2022 to 05 April 2022.</t>
  </si>
  <si>
    <t>These Regulations will come into operation at 00h01 on 02 March 2022.</t>
  </si>
  <si>
    <t>In these regulations "the Regulations" mean the regulations published by Government Notice on 25 February 2022</t>
  </si>
  <si>
    <t xml:space="preserve">Substitution of Regulation that was promulgated on 28 January 2022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</si>
</sst>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4">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7" fontId="6" fillId="0" borderId="8"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171" fontId="5" fillId="0" borderId="7" xfId="0" applyNumberFormat="1" applyFont="1" applyBorder="1" applyAlignment="1" applyProtection="1">
      <alignment horizontal="center"/>
    </xf>
    <xf numFmtId="171" fontId="5" fillId="0" borderId="0" xfId="0" applyNumberFormat="1" applyFont="1" applyBorder="1" applyAlignment="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39" fontId="5" fillId="0" borderId="7" xfId="0" applyNumberFormat="1" applyFont="1" applyFill="1" applyBorder="1" applyAlignment="1" applyProtection="1">
      <alignment horizontal="center"/>
      <protection locked="0"/>
    </xf>
    <xf numFmtId="172" fontId="5" fillId="0" borderId="0" xfId="0" applyNumberFormat="1" applyFont="1" applyFill="1" applyBorder="1" applyAlignment="1" applyProtection="1">
      <alignment horizontal="right"/>
    </xf>
    <xf numFmtId="172" fontId="5" fillId="0" borderId="7" xfId="0" applyNumberFormat="1" applyFont="1" applyFill="1" applyBorder="1" applyAlignment="1" applyProtection="1">
      <alignment horizontal="right"/>
    </xf>
    <xf numFmtId="165" fontId="5" fillId="0" borderId="9" xfId="0" applyFont="1" applyFill="1" applyBorder="1" applyAlignment="1" applyProtection="1">
      <alignment horizontal="center"/>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xf numFmtId="165" fontId="10" fillId="0" borderId="0" xfId="0" applyFont="1" applyAlignment="1" applyProtection="1">
      <alignment horizontal="center"/>
      <protection locked="0"/>
    </xf>
    <xf numFmtId="165" fontId="24" fillId="0" borderId="0" xfId="0" applyFont="1" applyAlignment="1">
      <alignment horizontal="left" wrapText="1" readingOrder="2"/>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tabSelected="1" view="pageBreakPreview" zoomScaleNormal="100" zoomScaleSheetLayoutView="100" workbookViewId="0">
      <selection activeCell="E20" sqref="E20"/>
    </sheetView>
  </sheetViews>
  <sheetFormatPr defaultColWidth="6.625" defaultRowHeight="12.75" x14ac:dyDescent="0.2"/>
  <cols>
    <col min="1" max="1" width="6.75" style="183" customWidth="1"/>
    <col min="2" max="2" width="10.25" style="183" bestFit="1" customWidth="1"/>
    <col min="3" max="3" width="8" style="183" customWidth="1"/>
    <col min="4" max="4" width="16.75" style="183" bestFit="1" customWidth="1"/>
    <col min="5" max="5" width="12.125" style="183" customWidth="1"/>
    <col min="6" max="6" width="15" style="183" customWidth="1"/>
    <col min="7" max="7" width="10.875" style="183" customWidth="1"/>
    <col min="8" max="8" width="12.375" style="183" customWidth="1"/>
    <col min="9" max="9" width="8.75" style="247" customWidth="1"/>
    <col min="10" max="10" width="7.375" style="104" customWidth="1"/>
    <col min="11" max="11" width="9.875" style="192" customWidth="1"/>
    <col min="12" max="12" width="17.125" style="104" customWidth="1"/>
    <col min="13" max="13" width="9.625" style="104" bestFit="1" customWidth="1"/>
    <col min="14" max="16" width="6.625" style="162"/>
    <col min="17" max="20" width="6.625" style="184"/>
    <col min="21" max="16384" width="6.625" style="162"/>
  </cols>
  <sheetData>
    <row r="1" spans="1:20" x14ac:dyDescent="0.2">
      <c r="A1" s="376" t="s">
        <v>163</v>
      </c>
      <c r="B1" s="377"/>
      <c r="C1" s="377"/>
      <c r="D1" s="377"/>
      <c r="E1" s="377"/>
      <c r="F1" s="377"/>
      <c r="G1" s="377"/>
      <c r="H1" s="378"/>
      <c r="I1" s="162"/>
      <c r="J1" s="192"/>
      <c r="K1" s="163"/>
      <c r="L1" s="192"/>
      <c r="M1" s="192"/>
      <c r="P1" s="184"/>
      <c r="T1" s="162"/>
    </row>
    <row r="2" spans="1:20" x14ac:dyDescent="0.2">
      <c r="A2" s="180"/>
      <c r="B2" s="192"/>
      <c r="C2" s="192"/>
      <c r="D2" s="165"/>
      <c r="E2" s="165"/>
      <c r="F2" s="165"/>
      <c r="G2" s="195"/>
      <c r="H2" s="193"/>
      <c r="I2" s="162"/>
      <c r="J2" s="192"/>
      <c r="K2" s="163"/>
      <c r="L2" s="192"/>
      <c r="M2" s="192"/>
      <c r="P2" s="184"/>
      <c r="T2" s="162"/>
    </row>
    <row r="3" spans="1:20" x14ac:dyDescent="0.2">
      <c r="A3" s="180"/>
      <c r="B3" s="192"/>
      <c r="C3" s="192"/>
      <c r="D3" s="192"/>
      <c r="E3" s="332"/>
      <c r="F3" s="352" t="s">
        <v>194</v>
      </c>
      <c r="G3" s="191"/>
      <c r="H3" s="193"/>
      <c r="I3" s="162"/>
      <c r="J3" s="192"/>
      <c r="K3" s="163"/>
      <c r="L3" s="192"/>
      <c r="M3" s="192"/>
      <c r="P3" s="184"/>
      <c r="T3" s="162"/>
    </row>
    <row r="4" spans="1:20" ht="13.5" thickBot="1" x14ac:dyDescent="0.25">
      <c r="A4" s="180"/>
      <c r="B4" s="192"/>
      <c r="C4" s="192"/>
      <c r="D4" s="192"/>
      <c r="E4" s="192"/>
      <c r="F4" s="192"/>
      <c r="G4" s="253" t="s">
        <v>164</v>
      </c>
      <c r="H4" s="193"/>
      <c r="I4" s="162"/>
      <c r="J4" s="192"/>
      <c r="K4" s="163"/>
      <c r="L4" s="192"/>
      <c r="M4" s="192"/>
      <c r="P4" s="184"/>
      <c r="T4" s="162"/>
    </row>
    <row r="5" spans="1:20" x14ac:dyDescent="0.2">
      <c r="A5" s="15"/>
      <c r="B5" s="178"/>
      <c r="C5" s="178"/>
      <c r="D5" s="178"/>
      <c r="E5" s="178"/>
      <c r="F5" s="178"/>
      <c r="G5" s="178"/>
      <c r="H5" s="197"/>
      <c r="I5" s="162"/>
      <c r="J5" s="192"/>
      <c r="K5" s="163"/>
      <c r="L5" s="284" t="s">
        <v>9</v>
      </c>
      <c r="M5" s="284"/>
      <c r="P5" s="184"/>
      <c r="T5" s="162"/>
    </row>
    <row r="6" spans="1:20" x14ac:dyDescent="0.2">
      <c r="A6" s="3" t="s">
        <v>2</v>
      </c>
      <c r="B6" s="4" t="s">
        <v>3</v>
      </c>
      <c r="C6" s="4" t="s">
        <v>4</v>
      </c>
      <c r="D6" s="4" t="s">
        <v>13</v>
      </c>
      <c r="E6" s="4" t="s">
        <v>167</v>
      </c>
      <c r="F6" s="4" t="s">
        <v>167</v>
      </c>
      <c r="G6" s="27"/>
      <c r="H6" s="95" t="s">
        <v>9</v>
      </c>
      <c r="I6" s="162"/>
      <c r="J6" s="192"/>
      <c r="K6" s="163"/>
      <c r="L6" s="285" t="s">
        <v>165</v>
      </c>
      <c r="M6" s="285"/>
      <c r="P6" s="184"/>
      <c r="T6" s="162"/>
    </row>
    <row r="7" spans="1:20" x14ac:dyDescent="0.2">
      <c r="A7" s="3" t="s">
        <v>10</v>
      </c>
      <c r="B7" s="4" t="s">
        <v>166</v>
      </c>
      <c r="C7" s="4" t="s">
        <v>12</v>
      </c>
      <c r="D7" s="4" t="s">
        <v>17</v>
      </c>
      <c r="E7" s="4" t="s">
        <v>170</v>
      </c>
      <c r="F7" s="175" t="s">
        <v>168</v>
      </c>
      <c r="G7" s="175"/>
      <c r="H7" s="95" t="s">
        <v>165</v>
      </c>
      <c r="I7" s="162"/>
      <c r="J7" s="192"/>
      <c r="K7" s="163"/>
      <c r="L7" s="285" t="s">
        <v>22</v>
      </c>
      <c r="M7" s="285" t="s">
        <v>182</v>
      </c>
      <c r="P7" s="184"/>
      <c r="T7" s="162"/>
    </row>
    <row r="8" spans="1:20" x14ac:dyDescent="0.2">
      <c r="A8" s="180"/>
      <c r="B8" s="4"/>
      <c r="C8" s="175"/>
      <c r="D8" s="4"/>
      <c r="E8" s="251">
        <v>0.15</v>
      </c>
      <c r="F8" s="251">
        <v>0.15</v>
      </c>
      <c r="G8" s="4" t="s">
        <v>19</v>
      </c>
      <c r="H8" s="95" t="s">
        <v>22</v>
      </c>
      <c r="I8" s="162" t="s">
        <v>185</v>
      </c>
      <c r="J8" s="192" t="s">
        <v>186</v>
      </c>
      <c r="K8" s="163" t="s">
        <v>187</v>
      </c>
      <c r="L8" s="296">
        <v>44202</v>
      </c>
      <c r="M8" s="285" t="s">
        <v>183</v>
      </c>
      <c r="P8" s="184"/>
      <c r="T8" s="162"/>
    </row>
    <row r="9" spans="1:20" x14ac:dyDescent="0.2">
      <c r="A9" s="198"/>
      <c r="B9" s="199"/>
      <c r="C9" s="199"/>
      <c r="D9" s="199"/>
      <c r="E9" s="165"/>
      <c r="F9" s="199"/>
      <c r="G9" s="199"/>
      <c r="H9" s="193"/>
      <c r="I9" s="162"/>
      <c r="J9" s="192"/>
      <c r="K9" s="163"/>
      <c r="L9" s="286"/>
      <c r="M9" s="286"/>
      <c r="P9" s="184"/>
      <c r="T9" s="162"/>
    </row>
    <row r="10" spans="1:20" x14ac:dyDescent="0.2">
      <c r="A10" s="5" t="s">
        <v>25</v>
      </c>
      <c r="B10" s="255">
        <f>E81</f>
        <v>2374.19</v>
      </c>
      <c r="C10" s="257">
        <f t="shared" ref="C10:C26" si="0">K10</f>
        <v>48.825228925559955</v>
      </c>
      <c r="D10" s="257">
        <f>ROUND(SUM($B$10,C10),3)</f>
        <v>2423.0149999999999</v>
      </c>
      <c r="E10" s="257">
        <f>ROUND(D10+(D10*$E$8),3)</f>
        <v>2786.4670000000001</v>
      </c>
      <c r="F10" s="257">
        <f>ROUND(E10+(E10*$F$8),3)</f>
        <v>3204.4369999999999</v>
      </c>
      <c r="G10" s="257">
        <f>ROUND(F10,0)</f>
        <v>3204</v>
      </c>
      <c r="H10" s="340">
        <f>G10</f>
        <v>3204</v>
      </c>
      <c r="I10" s="337">
        <v>47.587942422573057</v>
      </c>
      <c r="J10" s="104">
        <f>I10*2.6%</f>
        <v>1.2372865029868996</v>
      </c>
      <c r="K10" s="335">
        <f>I10+J10</f>
        <v>48.825228925559955</v>
      </c>
      <c r="L10" s="297">
        <v>1939</v>
      </c>
      <c r="M10" s="287">
        <f>H10-L10</f>
        <v>1265</v>
      </c>
      <c r="P10" s="184"/>
      <c r="T10" s="162"/>
    </row>
    <row r="11" spans="1:20" x14ac:dyDescent="0.2">
      <c r="A11" s="3" t="s">
        <v>26</v>
      </c>
      <c r="B11" s="175"/>
      <c r="C11" s="373">
        <f t="shared" si="0"/>
        <v>59.479441056406827</v>
      </c>
      <c r="D11" s="258">
        <f t="shared" ref="D11:D26" si="1">ROUND(SUM($B$10,C11),3)</f>
        <v>2433.6689999999999</v>
      </c>
      <c r="E11" s="258">
        <f t="shared" ref="E11:E26" si="2">ROUND(D11+(D11*$E$8),3)</f>
        <v>2798.7190000000001</v>
      </c>
      <c r="F11" s="258">
        <f t="shared" ref="F11:F25" si="3">ROUND(E11+(E11*$F$8),3)</f>
        <v>3218.527</v>
      </c>
      <c r="G11" s="258">
        <f t="shared" ref="G11:G26" si="4">ROUND(F11,0)</f>
        <v>3219</v>
      </c>
      <c r="H11" s="341">
        <f t="shared" ref="H11:H26" si="5">IF(G11-L11=$H$10-$L$10,G11,IF(G11-L11&lt;$G$10-$L$10,G11+0,IF(G11-L11&gt;$G$10-$L$10,G11-0,FALSE)))</f>
        <v>3219</v>
      </c>
      <c r="I11" s="337">
        <v>57.972164772326344</v>
      </c>
      <c r="J11" s="104">
        <f t="shared" ref="J11:J26" si="6">I11*2.6%</f>
        <v>1.5072762840804852</v>
      </c>
      <c r="K11" s="335">
        <f t="shared" ref="K11:K26" si="7">I11+J11</f>
        <v>59.479441056406827</v>
      </c>
      <c r="L11" s="298">
        <v>1950</v>
      </c>
      <c r="M11" s="288">
        <f t="shared" ref="M11:M69" si="8">H11-L11</f>
        <v>1269</v>
      </c>
      <c r="P11" s="184"/>
      <c r="T11" s="162"/>
    </row>
    <row r="12" spans="1:20" x14ac:dyDescent="0.2">
      <c r="A12" s="3" t="s">
        <v>27</v>
      </c>
      <c r="B12" s="175"/>
      <c r="C12" s="373">
        <f t="shared" si="0"/>
        <v>67.41091008714838</v>
      </c>
      <c r="D12" s="258">
        <f t="shared" si="1"/>
        <v>2441.6010000000001</v>
      </c>
      <c r="E12" s="258">
        <f t="shared" si="2"/>
        <v>2807.8409999999999</v>
      </c>
      <c r="F12" s="258">
        <f t="shared" si="3"/>
        <v>3229.0169999999998</v>
      </c>
      <c r="G12" s="258">
        <f t="shared" si="4"/>
        <v>3229</v>
      </c>
      <c r="H12" s="341">
        <f t="shared" si="5"/>
        <v>3229</v>
      </c>
      <c r="I12" s="337">
        <v>65.702641410476005</v>
      </c>
      <c r="J12" s="104">
        <f t="shared" si="6"/>
        <v>1.7082686766723763</v>
      </c>
      <c r="K12" s="335">
        <f t="shared" si="7"/>
        <v>67.41091008714838</v>
      </c>
      <c r="L12" s="298">
        <v>1958</v>
      </c>
      <c r="M12" s="288">
        <f t="shared" si="8"/>
        <v>1271</v>
      </c>
      <c r="P12" s="184"/>
      <c r="T12" s="162"/>
    </row>
    <row r="13" spans="1:20" x14ac:dyDescent="0.2">
      <c r="A13" s="3" t="s">
        <v>28</v>
      </c>
      <c r="B13" s="175"/>
      <c r="C13" s="373">
        <f t="shared" si="0"/>
        <v>81.129852374152421</v>
      </c>
      <c r="D13" s="258">
        <f t="shared" si="1"/>
        <v>2455.3200000000002</v>
      </c>
      <c r="E13" s="258">
        <f t="shared" si="2"/>
        <v>2823.6179999999999</v>
      </c>
      <c r="F13" s="258">
        <f t="shared" si="3"/>
        <v>3247.1610000000001</v>
      </c>
      <c r="G13" s="258">
        <f t="shared" si="4"/>
        <v>3247</v>
      </c>
      <c r="H13" s="341">
        <f t="shared" si="5"/>
        <v>3247</v>
      </c>
      <c r="I13" s="337">
        <v>79.073930189232385</v>
      </c>
      <c r="J13" s="104">
        <f t="shared" si="6"/>
        <v>2.0559221849200422</v>
      </c>
      <c r="K13" s="335">
        <f t="shared" si="7"/>
        <v>81.129852374152421</v>
      </c>
      <c r="L13" s="298">
        <v>1972</v>
      </c>
      <c r="M13" s="288">
        <f t="shared" si="8"/>
        <v>1275</v>
      </c>
      <c r="P13" s="184"/>
      <c r="T13" s="162"/>
    </row>
    <row r="14" spans="1:20" x14ac:dyDescent="0.2">
      <c r="A14" s="3" t="s">
        <v>29</v>
      </c>
      <c r="B14" s="175"/>
      <c r="C14" s="373">
        <f t="shared" si="0"/>
        <v>99.689226839121474</v>
      </c>
      <c r="D14" s="258">
        <f t="shared" si="1"/>
        <v>2473.8789999999999</v>
      </c>
      <c r="E14" s="258">
        <f t="shared" si="2"/>
        <v>2844.9609999999998</v>
      </c>
      <c r="F14" s="258">
        <f t="shared" si="3"/>
        <v>3271.7049999999999</v>
      </c>
      <c r="G14" s="258">
        <f t="shared" si="4"/>
        <v>3272</v>
      </c>
      <c r="H14" s="341">
        <f t="shared" si="5"/>
        <v>3272</v>
      </c>
      <c r="I14" s="337">
        <v>97.162989121950758</v>
      </c>
      <c r="J14" s="104">
        <f t="shared" si="6"/>
        <v>2.5262377171707198</v>
      </c>
      <c r="K14" s="335">
        <f t="shared" si="7"/>
        <v>99.689226839121474</v>
      </c>
      <c r="L14" s="298">
        <v>1990</v>
      </c>
      <c r="M14" s="288">
        <f t="shared" si="8"/>
        <v>1282</v>
      </c>
      <c r="P14" s="184"/>
      <c r="T14" s="162"/>
    </row>
    <row r="15" spans="1:20" x14ac:dyDescent="0.2">
      <c r="A15" s="3" t="s">
        <v>30</v>
      </c>
      <c r="B15" s="175"/>
      <c r="C15" s="373">
        <f t="shared" si="0"/>
        <v>124.64112858259864</v>
      </c>
      <c r="D15" s="258">
        <f t="shared" si="1"/>
        <v>2498.8310000000001</v>
      </c>
      <c r="E15" s="258">
        <f t="shared" si="2"/>
        <v>2873.6559999999999</v>
      </c>
      <c r="F15" s="258">
        <f t="shared" si="3"/>
        <v>3304.7040000000002</v>
      </c>
      <c r="G15" s="258">
        <f t="shared" si="4"/>
        <v>3305</v>
      </c>
      <c r="H15" s="341">
        <f t="shared" si="5"/>
        <v>3305</v>
      </c>
      <c r="I15" s="337">
        <v>121.48258146452109</v>
      </c>
      <c r="J15" s="104">
        <f t="shared" si="6"/>
        <v>3.1585471180775486</v>
      </c>
      <c r="K15" s="335">
        <f t="shared" si="7"/>
        <v>124.64112858259864</v>
      </c>
      <c r="L15" s="298">
        <v>2015</v>
      </c>
      <c r="M15" s="288">
        <f t="shared" si="8"/>
        <v>1290</v>
      </c>
      <c r="P15" s="184"/>
      <c r="T15" s="162"/>
    </row>
    <row r="16" spans="1:20" x14ac:dyDescent="0.2">
      <c r="A16" s="3" t="s">
        <v>31</v>
      </c>
      <c r="B16" s="175"/>
      <c r="C16" s="373">
        <f t="shared" si="0"/>
        <v>145.56810574331143</v>
      </c>
      <c r="D16" s="258">
        <f t="shared" si="1"/>
        <v>2519.7579999999998</v>
      </c>
      <c r="E16" s="258">
        <f t="shared" si="2"/>
        <v>2897.7220000000002</v>
      </c>
      <c r="F16" s="258">
        <f t="shared" si="3"/>
        <v>3332.38</v>
      </c>
      <c r="G16" s="258">
        <f t="shared" si="4"/>
        <v>3332</v>
      </c>
      <c r="H16" s="341">
        <f t="shared" si="5"/>
        <v>3332</v>
      </c>
      <c r="I16" s="337">
        <v>141.87924536385131</v>
      </c>
      <c r="J16" s="104">
        <f t="shared" si="6"/>
        <v>3.6888603794601345</v>
      </c>
      <c r="K16" s="335">
        <f t="shared" si="7"/>
        <v>145.56810574331143</v>
      </c>
      <c r="L16" s="298">
        <v>2036</v>
      </c>
      <c r="M16" s="288">
        <f t="shared" si="8"/>
        <v>1296</v>
      </c>
      <c r="P16" s="184"/>
      <c r="T16" s="162"/>
    </row>
    <row r="17" spans="1:51" x14ac:dyDescent="0.2">
      <c r="A17" s="3" t="s">
        <v>32</v>
      </c>
      <c r="B17" s="175"/>
      <c r="C17" s="373">
        <f t="shared" si="0"/>
        <v>189.32929556964169</v>
      </c>
      <c r="D17" s="258">
        <f t="shared" si="1"/>
        <v>2563.5189999999998</v>
      </c>
      <c r="E17" s="258">
        <f t="shared" si="2"/>
        <v>2948.047</v>
      </c>
      <c r="F17" s="258">
        <f t="shared" si="3"/>
        <v>3390.2539999999999</v>
      </c>
      <c r="G17" s="258">
        <f t="shared" si="4"/>
        <v>3390</v>
      </c>
      <c r="H17" s="341">
        <f t="shared" si="5"/>
        <v>3390</v>
      </c>
      <c r="I17" s="337">
        <v>184.53147716339345</v>
      </c>
      <c r="J17" s="104">
        <f t="shared" si="6"/>
        <v>4.7978184062482301</v>
      </c>
      <c r="K17" s="335">
        <f t="shared" si="7"/>
        <v>189.32929556964169</v>
      </c>
      <c r="L17" s="298">
        <v>2079</v>
      </c>
      <c r="M17" s="288">
        <f t="shared" si="8"/>
        <v>1311</v>
      </c>
      <c r="P17" s="184"/>
      <c r="T17" s="162"/>
    </row>
    <row r="18" spans="1:51" x14ac:dyDescent="0.2">
      <c r="A18" s="3" t="s">
        <v>33</v>
      </c>
      <c r="B18" s="175"/>
      <c r="C18" s="373">
        <f t="shared" si="0"/>
        <v>229.47331461080796</v>
      </c>
      <c r="D18" s="258">
        <f t="shared" si="1"/>
        <v>2603.663</v>
      </c>
      <c r="E18" s="258">
        <f t="shared" si="2"/>
        <v>2994.212</v>
      </c>
      <c r="F18" s="258">
        <f t="shared" si="3"/>
        <v>3443.3440000000001</v>
      </c>
      <c r="G18" s="258">
        <f t="shared" si="4"/>
        <v>3443</v>
      </c>
      <c r="H18" s="341">
        <f t="shared" si="5"/>
        <v>3443</v>
      </c>
      <c r="I18" s="337">
        <v>223.65820137505648</v>
      </c>
      <c r="J18" s="104">
        <f t="shared" si="6"/>
        <v>5.8151132357514692</v>
      </c>
      <c r="K18" s="335">
        <f t="shared" si="7"/>
        <v>229.47331461080796</v>
      </c>
      <c r="L18" s="298">
        <v>2119</v>
      </c>
      <c r="M18" s="288">
        <f t="shared" si="8"/>
        <v>1324</v>
      </c>
      <c r="P18" s="184"/>
      <c r="T18" s="162"/>
    </row>
    <row r="19" spans="1:51" x14ac:dyDescent="0.2">
      <c r="A19" s="3" t="s">
        <v>34</v>
      </c>
      <c r="B19" s="175"/>
      <c r="C19" s="373">
        <f t="shared" si="0"/>
        <v>265.55294902428074</v>
      </c>
      <c r="D19" s="258">
        <f t="shared" si="1"/>
        <v>2639.7429999999999</v>
      </c>
      <c r="E19" s="258">
        <f t="shared" si="2"/>
        <v>3035.7040000000002</v>
      </c>
      <c r="F19" s="258">
        <f t="shared" si="3"/>
        <v>3491.06</v>
      </c>
      <c r="G19" s="258">
        <f t="shared" si="4"/>
        <v>3491</v>
      </c>
      <c r="H19" s="341">
        <f t="shared" si="5"/>
        <v>3491</v>
      </c>
      <c r="I19" s="337">
        <v>258.82353706070245</v>
      </c>
      <c r="J19" s="104">
        <f t="shared" si="6"/>
        <v>6.7294119635782641</v>
      </c>
      <c r="K19" s="335">
        <f t="shared" si="7"/>
        <v>265.55294902428074</v>
      </c>
      <c r="L19" s="298">
        <v>2155</v>
      </c>
      <c r="M19" s="288">
        <f t="shared" si="8"/>
        <v>1336</v>
      </c>
      <c r="P19" s="184"/>
      <c r="T19" s="162"/>
    </row>
    <row r="20" spans="1:51" x14ac:dyDescent="0.2">
      <c r="A20" s="3" t="s">
        <v>35</v>
      </c>
      <c r="B20" s="175"/>
      <c r="C20" s="373">
        <f t="shared" si="0"/>
        <v>301.63258343775345</v>
      </c>
      <c r="D20" s="258">
        <f t="shared" si="1"/>
        <v>2675.8229999999999</v>
      </c>
      <c r="E20" s="258">
        <f>ROUND(D20+(D20*$E$8),3)</f>
        <v>3077.1959999999999</v>
      </c>
      <c r="F20" s="258">
        <f t="shared" si="3"/>
        <v>3538.7750000000001</v>
      </c>
      <c r="G20" s="258">
        <f t="shared" si="4"/>
        <v>3539</v>
      </c>
      <c r="H20" s="341">
        <f t="shared" si="5"/>
        <v>3539</v>
      </c>
      <c r="I20" s="337">
        <v>293.98887274634842</v>
      </c>
      <c r="J20" s="104">
        <f t="shared" si="6"/>
        <v>7.6437106914050599</v>
      </c>
      <c r="K20" s="335">
        <f t="shared" si="7"/>
        <v>301.63258343775345</v>
      </c>
      <c r="L20" s="298">
        <v>2191</v>
      </c>
      <c r="M20" s="288">
        <f t="shared" si="8"/>
        <v>1348</v>
      </c>
      <c r="P20" s="184"/>
      <c r="T20" s="162"/>
    </row>
    <row r="21" spans="1:51" x14ac:dyDescent="0.2">
      <c r="A21" s="3" t="s">
        <v>36</v>
      </c>
      <c r="B21" s="175"/>
      <c r="C21" s="373">
        <f t="shared" si="0"/>
        <v>435.71781610670769</v>
      </c>
      <c r="D21" s="258">
        <f t="shared" si="1"/>
        <v>2809.9079999999999</v>
      </c>
      <c r="E21" s="258">
        <f t="shared" si="2"/>
        <v>3231.3939999999998</v>
      </c>
      <c r="F21" s="258">
        <f t="shared" si="3"/>
        <v>3716.1030000000001</v>
      </c>
      <c r="G21" s="258">
        <f t="shared" si="4"/>
        <v>3716</v>
      </c>
      <c r="H21" s="341">
        <f t="shared" si="5"/>
        <v>3716</v>
      </c>
      <c r="I21" s="337">
        <v>424.67623402213223</v>
      </c>
      <c r="J21" s="104">
        <f t="shared" si="6"/>
        <v>11.041582084575438</v>
      </c>
      <c r="K21" s="335">
        <f t="shared" si="7"/>
        <v>435.71781610670769</v>
      </c>
      <c r="L21" s="298">
        <v>2325</v>
      </c>
      <c r="M21" s="288">
        <f t="shared" si="8"/>
        <v>1391</v>
      </c>
      <c r="P21" s="184"/>
      <c r="T21" s="162"/>
    </row>
    <row r="22" spans="1:51" x14ac:dyDescent="0.2">
      <c r="A22" s="3" t="s">
        <v>37</v>
      </c>
      <c r="B22" s="175"/>
      <c r="C22" s="373">
        <f t="shared" si="0"/>
        <v>281.28435360266695</v>
      </c>
      <c r="D22" s="258">
        <f t="shared" si="1"/>
        <v>2655.4740000000002</v>
      </c>
      <c r="E22" s="258">
        <f t="shared" si="2"/>
        <v>3053.7950000000001</v>
      </c>
      <c r="F22" s="258">
        <f t="shared" si="3"/>
        <v>3511.864</v>
      </c>
      <c r="G22" s="258">
        <f t="shared" si="4"/>
        <v>3512</v>
      </c>
      <c r="H22" s="341">
        <f t="shared" si="5"/>
        <v>3512</v>
      </c>
      <c r="I22" s="337">
        <v>274.15629006107889</v>
      </c>
      <c r="J22" s="104">
        <f t="shared" si="6"/>
        <v>7.1280635415880518</v>
      </c>
      <c r="K22" s="335">
        <f t="shared" si="7"/>
        <v>281.28435360266695</v>
      </c>
      <c r="L22" s="298">
        <v>2171</v>
      </c>
      <c r="M22" s="288">
        <f t="shared" si="8"/>
        <v>1341</v>
      </c>
      <c r="P22" s="184"/>
      <c r="T22" s="162"/>
    </row>
    <row r="23" spans="1:51" x14ac:dyDescent="0.2">
      <c r="A23" s="3" t="s">
        <v>38</v>
      </c>
      <c r="B23" s="175"/>
      <c r="C23" s="373">
        <f t="shared" si="0"/>
        <v>343.65753128720502</v>
      </c>
      <c r="D23" s="258">
        <f t="shared" si="1"/>
        <v>2717.848</v>
      </c>
      <c r="E23" s="258">
        <f t="shared" si="2"/>
        <v>3125.5250000000001</v>
      </c>
      <c r="F23" s="258">
        <f t="shared" si="3"/>
        <v>3594.3539999999998</v>
      </c>
      <c r="G23" s="258">
        <f t="shared" si="4"/>
        <v>3594</v>
      </c>
      <c r="H23" s="341">
        <f t="shared" si="5"/>
        <v>3594</v>
      </c>
      <c r="I23" s="337">
        <v>334.94886090370858</v>
      </c>
      <c r="J23" s="104">
        <f t="shared" si="6"/>
        <v>8.7086703834964236</v>
      </c>
      <c r="K23" s="335">
        <f t="shared" si="7"/>
        <v>343.65753128720502</v>
      </c>
      <c r="L23" s="298">
        <v>2233</v>
      </c>
      <c r="M23" s="288">
        <f t="shared" si="8"/>
        <v>1361</v>
      </c>
      <c r="P23" s="184"/>
      <c r="T23" s="162"/>
    </row>
    <row r="24" spans="1:51" x14ac:dyDescent="0.2">
      <c r="A24" s="3" t="s">
        <v>39</v>
      </c>
      <c r="B24" s="175"/>
      <c r="C24" s="373">
        <f t="shared" si="0"/>
        <v>334.81848122309498</v>
      </c>
      <c r="D24" s="258">
        <f t="shared" si="1"/>
        <v>2709.0079999999998</v>
      </c>
      <c r="E24" s="258">
        <f t="shared" si="2"/>
        <v>3115.3589999999999</v>
      </c>
      <c r="F24" s="258">
        <f t="shared" si="3"/>
        <v>3582.663</v>
      </c>
      <c r="G24" s="258">
        <f t="shared" si="4"/>
        <v>3583</v>
      </c>
      <c r="H24" s="341">
        <f t="shared" si="5"/>
        <v>3583</v>
      </c>
      <c r="I24" s="337">
        <v>326.33380236169103</v>
      </c>
      <c r="J24" s="104">
        <f t="shared" si="6"/>
        <v>8.4846788614039674</v>
      </c>
      <c r="K24" s="335">
        <f t="shared" si="7"/>
        <v>334.81848122309498</v>
      </c>
      <c r="L24" s="298">
        <v>2224</v>
      </c>
      <c r="M24" s="288">
        <f t="shared" si="8"/>
        <v>1359</v>
      </c>
      <c r="P24" s="184"/>
      <c r="T24" s="162"/>
    </row>
    <row r="25" spans="1:51" x14ac:dyDescent="0.2">
      <c r="A25" s="7" t="s">
        <v>70</v>
      </c>
      <c r="B25" s="175"/>
      <c r="C25" s="373">
        <f t="shared" si="0"/>
        <v>145.56810574331143</v>
      </c>
      <c r="D25" s="258">
        <f t="shared" si="1"/>
        <v>2519.7579999999998</v>
      </c>
      <c r="E25" s="258">
        <f t="shared" si="2"/>
        <v>2897.7220000000002</v>
      </c>
      <c r="F25" s="258">
        <f t="shared" si="3"/>
        <v>3332.38</v>
      </c>
      <c r="G25" s="258">
        <f t="shared" si="4"/>
        <v>3332</v>
      </c>
      <c r="H25" s="341">
        <f t="shared" si="5"/>
        <v>3332</v>
      </c>
      <c r="I25" s="337">
        <v>141.87924536385131</v>
      </c>
      <c r="J25" s="104">
        <f t="shared" si="6"/>
        <v>3.6888603794601345</v>
      </c>
      <c r="K25" s="335">
        <f t="shared" si="7"/>
        <v>145.56810574331143</v>
      </c>
      <c r="L25" s="298">
        <v>2036</v>
      </c>
      <c r="M25" s="288">
        <f t="shared" si="8"/>
        <v>1296</v>
      </c>
      <c r="P25" s="184"/>
      <c r="T25" s="162"/>
    </row>
    <row r="26" spans="1:51" x14ac:dyDescent="0.2">
      <c r="A26" s="7" t="s">
        <v>71</v>
      </c>
      <c r="B26" s="175"/>
      <c r="C26" s="373">
        <f t="shared" si="0"/>
        <v>334.81848122309498</v>
      </c>
      <c r="D26" s="258">
        <f t="shared" si="1"/>
        <v>2709.0079999999998</v>
      </c>
      <c r="E26" s="258">
        <f t="shared" si="2"/>
        <v>3115.3589999999999</v>
      </c>
      <c r="F26" s="258">
        <f>ROUND(E26+(E26*$F$8),3)</f>
        <v>3582.663</v>
      </c>
      <c r="G26" s="258">
        <f t="shared" si="4"/>
        <v>3583</v>
      </c>
      <c r="H26" s="341">
        <f t="shared" si="5"/>
        <v>3583</v>
      </c>
      <c r="I26" s="337">
        <v>326.33380236169103</v>
      </c>
      <c r="J26" s="104">
        <f t="shared" si="6"/>
        <v>8.4846788614039674</v>
      </c>
      <c r="K26" s="335">
        <f t="shared" si="7"/>
        <v>334.81848122309498</v>
      </c>
      <c r="L26" s="298">
        <v>2224</v>
      </c>
      <c r="M26" s="288">
        <f t="shared" si="8"/>
        <v>1359</v>
      </c>
      <c r="P26" s="184"/>
      <c r="T26" s="162"/>
    </row>
    <row r="27" spans="1:51" s="202" customFormat="1" x14ac:dyDescent="0.2">
      <c r="A27" s="203"/>
      <c r="B27" s="201"/>
      <c r="C27" s="195"/>
      <c r="D27" s="204"/>
      <c r="E27" s="70"/>
      <c r="F27" s="204"/>
      <c r="G27" s="204"/>
      <c r="H27" s="342"/>
      <c r="I27" s="337"/>
      <c r="J27" s="104"/>
      <c r="K27" s="336"/>
      <c r="L27" s="299"/>
      <c r="M27" s="289"/>
      <c r="N27" s="162"/>
      <c r="O27" s="162"/>
      <c r="P27" s="184"/>
      <c r="Q27" s="184"/>
      <c r="R27" s="184"/>
      <c r="S27" s="184"/>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1" s="202" customFormat="1" x14ac:dyDescent="0.2">
      <c r="A28" s="205"/>
      <c r="B28" s="206"/>
      <c r="C28" s="207"/>
      <c r="D28" s="208"/>
      <c r="E28" s="66"/>
      <c r="F28" s="71"/>
      <c r="G28" s="71"/>
      <c r="H28" s="343"/>
      <c r="I28" s="337"/>
      <c r="J28" s="104"/>
      <c r="K28" s="336"/>
      <c r="L28" s="300"/>
      <c r="M28" s="290"/>
      <c r="N28" s="162"/>
      <c r="O28" s="162"/>
      <c r="P28" s="184"/>
      <c r="Q28" s="184"/>
      <c r="R28" s="184"/>
      <c r="S28" s="184"/>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x14ac:dyDescent="0.2">
      <c r="A29" s="3" t="s">
        <v>40</v>
      </c>
      <c r="B29" s="256">
        <f>B10</f>
        <v>2374.19</v>
      </c>
      <c r="C29" s="257">
        <f t="shared" ref="C29:C37" si="9">K29</f>
        <v>83.247541452012115</v>
      </c>
      <c r="D29" s="258">
        <f t="shared" ref="D29:D37" si="10">ROUND(SUM($B$10,C29),3)</f>
        <v>2457.4380000000001</v>
      </c>
      <c r="E29" s="258">
        <f t="shared" ref="E29:E37" si="11">ROUND(D29+(D29*$E$8),3)</f>
        <v>2826.0540000000001</v>
      </c>
      <c r="F29" s="258">
        <f t="shared" ref="F29:F37" si="12">ROUND(E29+(E29*$F$8),3)</f>
        <v>3249.962</v>
      </c>
      <c r="G29" s="258">
        <f t="shared" ref="G29:G37" si="13">ROUND(F29,0)</f>
        <v>3250</v>
      </c>
      <c r="H29" s="341">
        <f t="shared" ref="H29:H37" si="14">IF(G29-L29=$H$10-$L$10,G29,IF(G29-L29&lt;$G$10-$L$10,G29+0,IF(G29-L29&gt;$G$10-$L$10,G29-0,FALSE)))</f>
        <v>3250</v>
      </c>
      <c r="I29" s="337">
        <v>81.137954631590759</v>
      </c>
      <c r="J29" s="104">
        <f t="shared" ref="J29:J37" si="15">I29*2.6%</f>
        <v>2.1095868204213599</v>
      </c>
      <c r="K29" s="335">
        <f t="shared" ref="K29:K37" si="16">I29+J29</f>
        <v>83.247541452012115</v>
      </c>
      <c r="L29" s="298">
        <v>1974</v>
      </c>
      <c r="M29" s="288">
        <f t="shared" si="8"/>
        <v>1276</v>
      </c>
      <c r="P29" s="184"/>
      <c r="T29" s="162"/>
    </row>
    <row r="30" spans="1:51" x14ac:dyDescent="0.2">
      <c r="A30" s="3" t="s">
        <v>98</v>
      </c>
      <c r="B30" s="175"/>
      <c r="C30" s="257">
        <f t="shared" si="9"/>
        <v>106.75257488142367</v>
      </c>
      <c r="D30" s="258">
        <f t="shared" si="10"/>
        <v>2480.9430000000002</v>
      </c>
      <c r="E30" s="258">
        <f t="shared" si="11"/>
        <v>2853.0839999999998</v>
      </c>
      <c r="F30" s="258">
        <f t="shared" si="12"/>
        <v>3281.047</v>
      </c>
      <c r="G30" s="258">
        <f t="shared" si="13"/>
        <v>3281</v>
      </c>
      <c r="H30" s="341">
        <f t="shared" si="14"/>
        <v>3281</v>
      </c>
      <c r="I30" s="337">
        <v>104.04734393900942</v>
      </c>
      <c r="J30" s="104">
        <f t="shared" si="15"/>
        <v>2.7052309424142451</v>
      </c>
      <c r="K30" s="335">
        <f t="shared" si="16"/>
        <v>106.75257488142367</v>
      </c>
      <c r="L30" s="298">
        <v>1997</v>
      </c>
      <c r="M30" s="288">
        <f t="shared" si="8"/>
        <v>1284</v>
      </c>
      <c r="P30" s="184"/>
      <c r="T30" s="162"/>
    </row>
    <row r="31" spans="1:51" x14ac:dyDescent="0.2">
      <c r="A31" s="3" t="s">
        <v>41</v>
      </c>
      <c r="B31" s="175"/>
      <c r="C31" s="257">
        <f t="shared" si="9"/>
        <v>96.795490210990224</v>
      </c>
      <c r="D31" s="258">
        <f t="shared" si="10"/>
        <v>2470.9850000000001</v>
      </c>
      <c r="E31" s="258">
        <f t="shared" si="11"/>
        <v>2841.6329999999998</v>
      </c>
      <c r="F31" s="258">
        <f t="shared" si="12"/>
        <v>3267.8780000000002</v>
      </c>
      <c r="G31" s="258">
        <f t="shared" si="13"/>
        <v>3268</v>
      </c>
      <c r="H31" s="341">
        <f t="shared" si="14"/>
        <v>3268</v>
      </c>
      <c r="I31" s="337">
        <v>94.342583051647395</v>
      </c>
      <c r="J31" s="104">
        <f t="shared" si="15"/>
        <v>2.4529071593428324</v>
      </c>
      <c r="K31" s="335">
        <f t="shared" si="16"/>
        <v>96.795490210990224</v>
      </c>
      <c r="L31" s="298">
        <v>1987</v>
      </c>
      <c r="M31" s="288">
        <f t="shared" si="8"/>
        <v>1281</v>
      </c>
      <c r="P31" s="184"/>
      <c r="T31" s="162"/>
    </row>
    <row r="32" spans="1:51" x14ac:dyDescent="0.2">
      <c r="A32" s="3" t="s">
        <v>42</v>
      </c>
      <c r="B32" s="175"/>
      <c r="C32" s="257">
        <f t="shared" si="9"/>
        <v>109.75153829603239</v>
      </c>
      <c r="D32" s="258">
        <f t="shared" si="10"/>
        <v>2483.942</v>
      </c>
      <c r="E32" s="258">
        <f t="shared" si="11"/>
        <v>2856.5329999999999</v>
      </c>
      <c r="F32" s="258">
        <f t="shared" si="12"/>
        <v>3285.0129999999999</v>
      </c>
      <c r="G32" s="258">
        <f t="shared" si="13"/>
        <v>3285</v>
      </c>
      <c r="H32" s="341">
        <f t="shared" si="14"/>
        <v>3285</v>
      </c>
      <c r="I32" s="337">
        <v>106.97031023005107</v>
      </c>
      <c r="J32" s="104">
        <f t="shared" si="15"/>
        <v>2.781228065981328</v>
      </c>
      <c r="K32" s="335">
        <f t="shared" si="16"/>
        <v>109.75153829603239</v>
      </c>
      <c r="L32" s="298">
        <v>2000</v>
      </c>
      <c r="M32" s="288">
        <f t="shared" si="8"/>
        <v>1285</v>
      </c>
      <c r="P32" s="184"/>
      <c r="T32" s="162"/>
    </row>
    <row r="33" spans="1:51" x14ac:dyDescent="0.2">
      <c r="A33" s="3" t="s">
        <v>43</v>
      </c>
      <c r="B33" s="175"/>
      <c r="C33" s="257">
        <f t="shared" si="9"/>
        <v>141.64840794702457</v>
      </c>
      <c r="D33" s="258">
        <f t="shared" si="10"/>
        <v>2515.8380000000002</v>
      </c>
      <c r="E33" s="258">
        <f t="shared" si="11"/>
        <v>2893.2139999999999</v>
      </c>
      <c r="F33" s="258">
        <f t="shared" si="12"/>
        <v>3327.1959999999999</v>
      </c>
      <c r="G33" s="258">
        <f t="shared" si="13"/>
        <v>3327</v>
      </c>
      <c r="H33" s="341">
        <f t="shared" si="14"/>
        <v>3327</v>
      </c>
      <c r="I33" s="337">
        <v>138.05887714134948</v>
      </c>
      <c r="J33" s="104">
        <f t="shared" si="15"/>
        <v>3.589530805675087</v>
      </c>
      <c r="K33" s="335">
        <f t="shared" si="16"/>
        <v>141.64840794702457</v>
      </c>
      <c r="L33" s="298">
        <v>2032</v>
      </c>
      <c r="M33" s="288">
        <f t="shared" si="8"/>
        <v>1295</v>
      </c>
      <c r="P33" s="184"/>
      <c r="T33" s="162"/>
    </row>
    <row r="34" spans="1:51" x14ac:dyDescent="0.2">
      <c r="A34" s="3" t="s">
        <v>44</v>
      </c>
      <c r="B34" s="175"/>
      <c r="C34" s="257">
        <f t="shared" si="9"/>
        <v>132.86197127615333</v>
      </c>
      <c r="D34" s="258">
        <f t="shared" si="10"/>
        <v>2507.0520000000001</v>
      </c>
      <c r="E34" s="258">
        <f t="shared" si="11"/>
        <v>2883.11</v>
      </c>
      <c r="F34" s="258">
        <f t="shared" si="12"/>
        <v>3315.5770000000002</v>
      </c>
      <c r="G34" s="258">
        <f t="shared" si="13"/>
        <v>3316</v>
      </c>
      <c r="H34" s="341">
        <f t="shared" si="14"/>
        <v>3316</v>
      </c>
      <c r="I34" s="337">
        <v>129.4950987097011</v>
      </c>
      <c r="J34" s="104">
        <f t="shared" si="15"/>
        <v>3.366872566452229</v>
      </c>
      <c r="K34" s="335">
        <f t="shared" si="16"/>
        <v>132.86197127615333</v>
      </c>
      <c r="L34" s="298">
        <v>2023</v>
      </c>
      <c r="M34" s="288">
        <f t="shared" si="8"/>
        <v>1293</v>
      </c>
      <c r="P34" s="184"/>
      <c r="T34" s="162"/>
    </row>
    <row r="35" spans="1:51" x14ac:dyDescent="0.2">
      <c r="A35" s="3" t="s">
        <v>45</v>
      </c>
      <c r="B35" s="175"/>
      <c r="C35" s="257">
        <f t="shared" si="9"/>
        <v>156.85367859302332</v>
      </c>
      <c r="D35" s="258">
        <f t="shared" si="10"/>
        <v>2531.0439999999999</v>
      </c>
      <c r="E35" s="258">
        <f t="shared" si="11"/>
        <v>2910.701</v>
      </c>
      <c r="F35" s="258">
        <f t="shared" si="12"/>
        <v>3347.306</v>
      </c>
      <c r="G35" s="258">
        <f t="shared" si="13"/>
        <v>3347</v>
      </c>
      <c r="H35" s="341">
        <f t="shared" si="14"/>
        <v>3347</v>
      </c>
      <c r="I35" s="337">
        <v>152.87882903803441</v>
      </c>
      <c r="J35" s="104">
        <f t="shared" si="15"/>
        <v>3.9748495549888951</v>
      </c>
      <c r="K35" s="335">
        <f t="shared" si="16"/>
        <v>156.85367859302332</v>
      </c>
      <c r="L35" s="298">
        <v>2047</v>
      </c>
      <c r="M35" s="288">
        <f t="shared" si="8"/>
        <v>1300</v>
      </c>
      <c r="P35" s="184"/>
      <c r="T35" s="162"/>
    </row>
    <row r="36" spans="1:51" x14ac:dyDescent="0.2">
      <c r="A36" s="3" t="s">
        <v>46</v>
      </c>
      <c r="B36" s="175"/>
      <c r="C36" s="257">
        <f t="shared" si="9"/>
        <v>170.99352802593737</v>
      </c>
      <c r="D36" s="258">
        <f t="shared" si="10"/>
        <v>2545.1840000000002</v>
      </c>
      <c r="E36" s="258">
        <f t="shared" si="11"/>
        <v>2926.962</v>
      </c>
      <c r="F36" s="258">
        <f t="shared" si="12"/>
        <v>3366.0059999999999</v>
      </c>
      <c r="G36" s="258">
        <f t="shared" si="13"/>
        <v>3366</v>
      </c>
      <c r="H36" s="341">
        <f t="shared" si="14"/>
        <v>3366</v>
      </c>
      <c r="I36" s="337">
        <v>166.66035869974402</v>
      </c>
      <c r="J36" s="104">
        <f t="shared" si="15"/>
        <v>4.3331693261933451</v>
      </c>
      <c r="K36" s="335">
        <f t="shared" si="16"/>
        <v>170.99352802593737</v>
      </c>
      <c r="L36" s="298">
        <v>2061</v>
      </c>
      <c r="M36" s="288">
        <f t="shared" si="8"/>
        <v>1305</v>
      </c>
      <c r="P36" s="184"/>
      <c r="T36" s="162"/>
    </row>
    <row r="37" spans="1:51" x14ac:dyDescent="0.2">
      <c r="A37" s="3" t="s">
        <v>47</v>
      </c>
      <c r="B37" s="175"/>
      <c r="C37" s="257">
        <f t="shared" si="9"/>
        <v>184.67301026801235</v>
      </c>
      <c r="D37" s="258">
        <f t="shared" si="10"/>
        <v>2558.8629999999998</v>
      </c>
      <c r="E37" s="258">
        <f t="shared" si="11"/>
        <v>2942.692</v>
      </c>
      <c r="F37" s="258">
        <f t="shared" si="12"/>
        <v>3384.096</v>
      </c>
      <c r="G37" s="258">
        <f t="shared" si="13"/>
        <v>3384</v>
      </c>
      <c r="H37" s="341">
        <f t="shared" si="14"/>
        <v>3384</v>
      </c>
      <c r="I37" s="337">
        <v>179.99318739572354</v>
      </c>
      <c r="J37" s="104">
        <f t="shared" si="15"/>
        <v>4.6798228722888124</v>
      </c>
      <c r="K37" s="335">
        <f t="shared" si="16"/>
        <v>184.67301026801235</v>
      </c>
      <c r="L37" s="298">
        <v>2075</v>
      </c>
      <c r="M37" s="288">
        <f t="shared" si="8"/>
        <v>1309</v>
      </c>
      <c r="P37" s="184"/>
      <c r="T37" s="162"/>
    </row>
    <row r="38" spans="1:51" s="202" customFormat="1" x14ac:dyDescent="0.2">
      <c r="A38" s="8"/>
      <c r="B38" s="209"/>
      <c r="C38" s="26"/>
      <c r="D38" s="72"/>
      <c r="E38" s="70"/>
      <c r="F38" s="70"/>
      <c r="G38" s="70"/>
      <c r="H38" s="344"/>
      <c r="I38" s="337"/>
      <c r="J38" s="104"/>
      <c r="K38" s="336"/>
      <c r="L38" s="301"/>
      <c r="M38" s="291"/>
      <c r="N38" s="162"/>
      <c r="O38" s="162"/>
      <c r="P38" s="184"/>
      <c r="Q38" s="184"/>
      <c r="R38" s="184"/>
      <c r="S38" s="184"/>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1:51" s="202" customFormat="1" x14ac:dyDescent="0.2">
      <c r="A39" s="203"/>
      <c r="B39" s="201"/>
      <c r="C39" s="195"/>
      <c r="D39" s="204"/>
      <c r="E39" s="66"/>
      <c r="F39" s="66"/>
      <c r="G39" s="66"/>
      <c r="H39" s="342"/>
      <c r="I39" s="337"/>
      <c r="J39" s="104"/>
      <c r="K39" s="336"/>
      <c r="L39" s="299"/>
      <c r="M39" s="289"/>
      <c r="N39" s="162"/>
      <c r="O39" s="162"/>
      <c r="P39" s="184"/>
      <c r="Q39" s="184"/>
      <c r="R39" s="184"/>
      <c r="S39" s="184"/>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ht="13.5" x14ac:dyDescent="0.25">
      <c r="A40" s="3" t="s">
        <v>48</v>
      </c>
      <c r="B40" s="175"/>
      <c r="C40" s="373">
        <f t="shared" ref="C40:C60" si="17">K40</f>
        <v>125.16726251498615</v>
      </c>
      <c r="D40" s="258">
        <f t="shared" ref="D40:D60" si="18">ROUND(SUM($B$10,C40),3)</f>
        <v>2499.357</v>
      </c>
      <c r="E40" s="258">
        <f t="shared" ref="E40:E60" si="19">ROUND(D40+(D40*$E$8),3)</f>
        <v>2874.261</v>
      </c>
      <c r="F40" s="258">
        <f t="shared" ref="F40:F60" si="20">ROUND(E40+(E40*$F$8),3)</f>
        <v>3305.4</v>
      </c>
      <c r="G40" s="258">
        <f t="shared" ref="G40:G60" si="21">ROUND(F40,0)</f>
        <v>3305</v>
      </c>
      <c r="H40" s="341">
        <f t="shared" ref="H40:H60" si="22">IF(G40-L40=$H$10-$L$10,G40,IF(G40-L40&lt;$G$10-$L$10,G40+0,IF(G40-L40&gt;$G$10-$L$10,G40-0,FALSE)))</f>
        <v>3305</v>
      </c>
      <c r="I40" s="338">
        <v>121.99538256821262</v>
      </c>
      <c r="J40" s="104">
        <f t="shared" ref="J40:J60" si="23">I40*2.6%</f>
        <v>3.1718799467735286</v>
      </c>
      <c r="K40" s="335">
        <f t="shared" ref="K40:K60" si="24">I40+J40</f>
        <v>125.16726251498615</v>
      </c>
      <c r="L40" s="298">
        <v>2016</v>
      </c>
      <c r="M40" s="288">
        <f t="shared" si="8"/>
        <v>1289</v>
      </c>
      <c r="P40" s="184"/>
      <c r="T40" s="162"/>
    </row>
    <row r="41" spans="1:51" ht="13.5" x14ac:dyDescent="0.25">
      <c r="A41" s="3" t="s">
        <v>49</v>
      </c>
      <c r="B41" s="175"/>
      <c r="C41" s="373">
        <f t="shared" si="17"/>
        <v>136.59752219610456</v>
      </c>
      <c r="D41" s="258">
        <f t="shared" si="18"/>
        <v>2510.788</v>
      </c>
      <c r="E41" s="258">
        <f t="shared" si="19"/>
        <v>2887.4059999999999</v>
      </c>
      <c r="F41" s="258">
        <f t="shared" si="20"/>
        <v>3320.5169999999998</v>
      </c>
      <c r="G41" s="258">
        <f t="shared" si="21"/>
        <v>3321</v>
      </c>
      <c r="H41" s="341">
        <f t="shared" si="22"/>
        <v>3321</v>
      </c>
      <c r="I41" s="338">
        <v>133.13598654591087</v>
      </c>
      <c r="J41" s="104">
        <f t="shared" si="23"/>
        <v>3.4615356501936829</v>
      </c>
      <c r="K41" s="335">
        <f t="shared" si="24"/>
        <v>136.59752219610456</v>
      </c>
      <c r="L41" s="298">
        <v>2027</v>
      </c>
      <c r="M41" s="288">
        <f t="shared" si="8"/>
        <v>1294</v>
      </c>
      <c r="P41" s="184"/>
      <c r="T41" s="162"/>
    </row>
    <row r="42" spans="1:51" ht="13.5" x14ac:dyDescent="0.25">
      <c r="A42" s="3" t="s">
        <v>50</v>
      </c>
      <c r="B42" s="175"/>
      <c r="C42" s="373">
        <f t="shared" si="17"/>
        <v>167.58681081372828</v>
      </c>
      <c r="D42" s="258">
        <f t="shared" si="18"/>
        <v>2541.777</v>
      </c>
      <c r="E42" s="258">
        <f t="shared" si="19"/>
        <v>2923.0439999999999</v>
      </c>
      <c r="F42" s="258">
        <f t="shared" si="20"/>
        <v>3361.5010000000002</v>
      </c>
      <c r="G42" s="258">
        <f t="shared" si="21"/>
        <v>3362</v>
      </c>
      <c r="H42" s="341">
        <f t="shared" si="22"/>
        <v>3362</v>
      </c>
      <c r="I42" s="338">
        <v>163.3399715533414</v>
      </c>
      <c r="J42" s="104">
        <f t="shared" si="23"/>
        <v>4.246839260386877</v>
      </c>
      <c r="K42" s="335">
        <f t="shared" si="24"/>
        <v>167.58681081372828</v>
      </c>
      <c r="L42" s="298">
        <v>2058</v>
      </c>
      <c r="M42" s="288">
        <f t="shared" si="8"/>
        <v>1304</v>
      </c>
      <c r="P42" s="184"/>
      <c r="T42" s="162"/>
    </row>
    <row r="43" spans="1:51" s="202" customFormat="1" ht="13.5" x14ac:dyDescent="0.25">
      <c r="A43" s="6" t="s">
        <v>51</v>
      </c>
      <c r="B43" s="201"/>
      <c r="C43" s="373">
        <f t="shared" si="17"/>
        <v>204.15311911465952</v>
      </c>
      <c r="D43" s="258">
        <f t="shared" si="18"/>
        <v>2578.3429999999998</v>
      </c>
      <c r="E43" s="258">
        <f t="shared" si="19"/>
        <v>2965.0940000000001</v>
      </c>
      <c r="F43" s="258">
        <f t="shared" si="20"/>
        <v>3409.8580000000002</v>
      </c>
      <c r="G43" s="258">
        <f t="shared" si="21"/>
        <v>3410</v>
      </c>
      <c r="H43" s="341">
        <f t="shared" si="22"/>
        <v>3410</v>
      </c>
      <c r="I43" s="338">
        <v>198.97964825990206</v>
      </c>
      <c r="J43" s="104">
        <f t="shared" si="23"/>
        <v>5.1734708547574542</v>
      </c>
      <c r="K43" s="335">
        <f t="shared" si="24"/>
        <v>204.15311911465952</v>
      </c>
      <c r="L43" s="298">
        <v>2094</v>
      </c>
      <c r="M43" s="292">
        <f t="shared" si="8"/>
        <v>1316</v>
      </c>
      <c r="N43" s="162"/>
      <c r="O43" s="162"/>
      <c r="P43" s="184"/>
      <c r="Q43" s="184"/>
      <c r="R43" s="184"/>
      <c r="S43" s="184"/>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1:51" s="202" customFormat="1" ht="13.5" x14ac:dyDescent="0.25">
      <c r="A44" s="9" t="s">
        <v>52</v>
      </c>
      <c r="B44" s="22" t="s">
        <v>53</v>
      </c>
      <c r="C44" s="374">
        <f t="shared" si="17"/>
        <v>231.44729079262464</v>
      </c>
      <c r="D44" s="259">
        <f t="shared" si="18"/>
        <v>2605.6370000000002</v>
      </c>
      <c r="E44" s="259">
        <f t="shared" si="19"/>
        <v>2996.4830000000002</v>
      </c>
      <c r="F44" s="259">
        <f t="shared" si="20"/>
        <v>3445.9549999999999</v>
      </c>
      <c r="G44" s="259">
        <f t="shared" si="21"/>
        <v>3446</v>
      </c>
      <c r="H44" s="345">
        <f t="shared" si="22"/>
        <v>3446</v>
      </c>
      <c r="I44" s="338">
        <v>225.58215476864001</v>
      </c>
      <c r="J44" s="104">
        <f t="shared" si="23"/>
        <v>5.8651360239846406</v>
      </c>
      <c r="K44" s="335">
        <f t="shared" si="24"/>
        <v>231.44729079262464</v>
      </c>
      <c r="L44" s="297">
        <v>2121</v>
      </c>
      <c r="M44" s="293">
        <f t="shared" si="8"/>
        <v>1325</v>
      </c>
      <c r="N44" s="162"/>
      <c r="O44" s="162"/>
      <c r="P44" s="184"/>
      <c r="Q44" s="184"/>
      <c r="R44" s="184"/>
      <c r="S44" s="184"/>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1:51" s="202" customFormat="1" ht="13.5" x14ac:dyDescent="0.25">
      <c r="A45" s="6" t="s">
        <v>54</v>
      </c>
      <c r="B45" s="201"/>
      <c r="C45" s="373">
        <f t="shared" si="17"/>
        <v>264.05346731697631</v>
      </c>
      <c r="D45" s="258">
        <f t="shared" si="18"/>
        <v>2638.2429999999999</v>
      </c>
      <c r="E45" s="258">
        <f t="shared" si="19"/>
        <v>3033.9789999999998</v>
      </c>
      <c r="F45" s="258">
        <f t="shared" si="20"/>
        <v>3489.076</v>
      </c>
      <c r="G45" s="258">
        <f t="shared" si="21"/>
        <v>3489</v>
      </c>
      <c r="H45" s="341">
        <f t="shared" si="22"/>
        <v>3489</v>
      </c>
      <c r="I45" s="338">
        <v>257.3620539151816</v>
      </c>
      <c r="J45" s="104">
        <f t="shared" si="23"/>
        <v>6.6914134017947227</v>
      </c>
      <c r="K45" s="335">
        <f t="shared" si="24"/>
        <v>264.05346731697631</v>
      </c>
      <c r="L45" s="298">
        <v>2154</v>
      </c>
      <c r="M45" s="294">
        <f t="shared" si="8"/>
        <v>1335</v>
      </c>
      <c r="N45" s="162"/>
      <c r="O45" s="162"/>
      <c r="P45" s="184"/>
      <c r="Q45" s="184"/>
      <c r="R45" s="184"/>
      <c r="S45" s="184"/>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row>
    <row r="46" spans="1:51" ht="13.5" x14ac:dyDescent="0.25">
      <c r="A46" s="3" t="s">
        <v>55</v>
      </c>
      <c r="B46" s="175"/>
      <c r="C46" s="373">
        <f t="shared" si="17"/>
        <v>288.72914874595006</v>
      </c>
      <c r="D46" s="258">
        <f t="shared" si="18"/>
        <v>2662.9189999999999</v>
      </c>
      <c r="E46" s="258">
        <f t="shared" si="19"/>
        <v>3062.357</v>
      </c>
      <c r="F46" s="258">
        <f t="shared" si="20"/>
        <v>3521.7109999999998</v>
      </c>
      <c r="G46" s="258">
        <f t="shared" si="21"/>
        <v>3522</v>
      </c>
      <c r="H46" s="341">
        <f t="shared" si="22"/>
        <v>3522</v>
      </c>
      <c r="I46" s="338">
        <v>281.41242567831387</v>
      </c>
      <c r="J46" s="104">
        <f t="shared" si="23"/>
        <v>7.3167230676361612</v>
      </c>
      <c r="K46" s="335">
        <f t="shared" si="24"/>
        <v>288.72914874595006</v>
      </c>
      <c r="L46" s="298">
        <v>2179</v>
      </c>
      <c r="M46" s="288">
        <f t="shared" si="8"/>
        <v>1343</v>
      </c>
      <c r="P46" s="184"/>
      <c r="T46" s="162"/>
    </row>
    <row r="47" spans="1:51" ht="13.5" x14ac:dyDescent="0.25">
      <c r="A47" s="3" t="s">
        <v>56</v>
      </c>
      <c r="B47" s="175"/>
      <c r="C47" s="373">
        <f t="shared" si="17"/>
        <v>336.3179629303994</v>
      </c>
      <c r="D47" s="258">
        <f t="shared" si="18"/>
        <v>2710.5079999999998</v>
      </c>
      <c r="E47" s="258">
        <f t="shared" si="19"/>
        <v>3117.0839999999998</v>
      </c>
      <c r="F47" s="258">
        <f t="shared" si="20"/>
        <v>3584.6469999999999</v>
      </c>
      <c r="G47" s="258">
        <f t="shared" si="21"/>
        <v>3585</v>
      </c>
      <c r="H47" s="341">
        <f t="shared" si="22"/>
        <v>3585</v>
      </c>
      <c r="I47" s="338">
        <v>327.79528550721187</v>
      </c>
      <c r="J47" s="104">
        <f t="shared" si="23"/>
        <v>8.5226774231875098</v>
      </c>
      <c r="K47" s="335">
        <f t="shared" si="24"/>
        <v>336.3179629303994</v>
      </c>
      <c r="L47" s="298">
        <v>2226</v>
      </c>
      <c r="M47" s="288">
        <f t="shared" si="8"/>
        <v>1359</v>
      </c>
      <c r="P47" s="184"/>
      <c r="T47" s="162"/>
    </row>
    <row r="48" spans="1:51" ht="13.5" x14ac:dyDescent="0.25">
      <c r="A48" s="3" t="s">
        <v>57</v>
      </c>
      <c r="B48" s="175"/>
      <c r="C48" s="373">
        <f t="shared" si="17"/>
        <v>355.20617110311065</v>
      </c>
      <c r="D48" s="258">
        <f t="shared" si="18"/>
        <v>2729.3960000000002</v>
      </c>
      <c r="E48" s="258">
        <f t="shared" si="19"/>
        <v>3138.8049999999998</v>
      </c>
      <c r="F48" s="258">
        <f t="shared" si="20"/>
        <v>3609.6260000000002</v>
      </c>
      <c r="G48" s="258">
        <f t="shared" si="21"/>
        <v>3610</v>
      </c>
      <c r="H48" s="341">
        <f t="shared" si="22"/>
        <v>3610</v>
      </c>
      <c r="I48" s="338">
        <v>346.20484512973746</v>
      </c>
      <c r="J48" s="104">
        <f t="shared" si="23"/>
        <v>9.0013259733731754</v>
      </c>
      <c r="K48" s="335">
        <f t="shared" si="24"/>
        <v>355.20617110311065</v>
      </c>
      <c r="L48" s="298">
        <v>2245</v>
      </c>
      <c r="M48" s="288">
        <f t="shared" si="8"/>
        <v>1365</v>
      </c>
      <c r="P48" s="184"/>
      <c r="T48" s="162"/>
    </row>
    <row r="49" spans="1:51" ht="13.5" x14ac:dyDescent="0.25">
      <c r="A49" s="3" t="s">
        <v>58</v>
      </c>
      <c r="B49" s="175"/>
      <c r="C49" s="373">
        <f t="shared" si="17"/>
        <v>382.9071226433125</v>
      </c>
      <c r="D49" s="258">
        <f t="shared" si="18"/>
        <v>2757.0970000000002</v>
      </c>
      <c r="E49" s="258">
        <f t="shared" si="19"/>
        <v>3170.6619999999998</v>
      </c>
      <c r="F49" s="258">
        <f t="shared" si="20"/>
        <v>3646.261</v>
      </c>
      <c r="G49" s="258">
        <f t="shared" si="21"/>
        <v>3646</v>
      </c>
      <c r="H49" s="341">
        <f t="shared" si="22"/>
        <v>3646</v>
      </c>
      <c r="I49" s="338">
        <v>373.20382323909598</v>
      </c>
      <c r="J49" s="104">
        <f t="shared" si="23"/>
        <v>9.7032994042164962</v>
      </c>
      <c r="K49" s="335">
        <f t="shared" si="24"/>
        <v>382.9071226433125</v>
      </c>
      <c r="L49" s="298">
        <v>2272</v>
      </c>
      <c r="M49" s="288">
        <f t="shared" si="8"/>
        <v>1374</v>
      </c>
      <c r="P49" s="184"/>
      <c r="T49" s="162"/>
    </row>
    <row r="50" spans="1:51" ht="13.5" x14ac:dyDescent="0.25">
      <c r="A50" s="3" t="s">
        <v>59</v>
      </c>
      <c r="B50" s="175"/>
      <c r="C50" s="373">
        <f t="shared" si="17"/>
        <v>362.83511312272941</v>
      </c>
      <c r="D50" s="258">
        <f t="shared" si="18"/>
        <v>2737.0250000000001</v>
      </c>
      <c r="E50" s="258">
        <f t="shared" si="19"/>
        <v>3147.5790000000002</v>
      </c>
      <c r="F50" s="258">
        <f t="shared" si="20"/>
        <v>3619.7159999999999</v>
      </c>
      <c r="G50" s="258">
        <f t="shared" si="21"/>
        <v>3620</v>
      </c>
      <c r="H50" s="341">
        <f t="shared" si="22"/>
        <v>3620</v>
      </c>
      <c r="I50" s="338">
        <v>353.64046113326452</v>
      </c>
      <c r="J50" s="104">
        <f t="shared" si="23"/>
        <v>9.1946519894648784</v>
      </c>
      <c r="K50" s="335">
        <f t="shared" si="24"/>
        <v>362.83511312272941</v>
      </c>
      <c r="L50" s="298">
        <v>2252</v>
      </c>
      <c r="M50" s="288">
        <f t="shared" si="8"/>
        <v>1368</v>
      </c>
      <c r="P50" s="184"/>
      <c r="T50" s="162"/>
    </row>
    <row r="51" spans="1:51" ht="13.5" x14ac:dyDescent="0.25">
      <c r="A51" s="3" t="s">
        <v>60</v>
      </c>
      <c r="B51" s="175"/>
      <c r="C51" s="373">
        <f t="shared" si="17"/>
        <v>348.07705631926001</v>
      </c>
      <c r="D51" s="258">
        <f t="shared" si="18"/>
        <v>2722.2669999999998</v>
      </c>
      <c r="E51" s="258">
        <f t="shared" si="19"/>
        <v>3130.607</v>
      </c>
      <c r="F51" s="258">
        <f t="shared" si="20"/>
        <v>3600.1979999999999</v>
      </c>
      <c r="G51" s="258">
        <f t="shared" si="21"/>
        <v>3600</v>
      </c>
      <c r="H51" s="341">
        <f t="shared" si="22"/>
        <v>3600</v>
      </c>
      <c r="I51" s="338">
        <v>339.25639017471735</v>
      </c>
      <c r="J51" s="104">
        <f t="shared" si="23"/>
        <v>8.8206661445426526</v>
      </c>
      <c r="K51" s="335">
        <f t="shared" si="24"/>
        <v>348.07705631926001</v>
      </c>
      <c r="L51" s="298">
        <v>2238</v>
      </c>
      <c r="M51" s="288">
        <f t="shared" si="8"/>
        <v>1362</v>
      </c>
      <c r="P51" s="184"/>
      <c r="T51" s="162"/>
    </row>
    <row r="52" spans="1:51" ht="13.5" x14ac:dyDescent="0.25">
      <c r="A52" s="3" t="s">
        <v>61</v>
      </c>
      <c r="B52" s="175"/>
      <c r="C52" s="373">
        <f t="shared" si="17"/>
        <v>408.81921881339684</v>
      </c>
      <c r="D52" s="258">
        <f t="shared" si="18"/>
        <v>2783.009</v>
      </c>
      <c r="E52" s="258">
        <f t="shared" si="19"/>
        <v>3200.46</v>
      </c>
      <c r="F52" s="258">
        <f t="shared" si="20"/>
        <v>3680.529</v>
      </c>
      <c r="G52" s="258">
        <f t="shared" si="21"/>
        <v>3681</v>
      </c>
      <c r="H52" s="341">
        <f t="shared" si="22"/>
        <v>3681</v>
      </c>
      <c r="I52" s="338">
        <v>398.45927759590336</v>
      </c>
      <c r="J52" s="104">
        <f t="shared" si="23"/>
        <v>10.359941217493489</v>
      </c>
      <c r="K52" s="335">
        <f t="shared" si="24"/>
        <v>408.81921881339684</v>
      </c>
      <c r="L52" s="298">
        <v>2298</v>
      </c>
      <c r="M52" s="288">
        <f t="shared" si="8"/>
        <v>1383</v>
      </c>
      <c r="P52" s="184"/>
      <c r="T52" s="162"/>
    </row>
    <row r="53" spans="1:51" x14ac:dyDescent="0.2">
      <c r="A53" s="3" t="s">
        <v>72</v>
      </c>
      <c r="B53" s="175"/>
      <c r="C53" s="373">
        <f t="shared" si="17"/>
        <v>167.58681081372828</v>
      </c>
      <c r="D53" s="258">
        <f t="shared" si="18"/>
        <v>2541.777</v>
      </c>
      <c r="E53" s="258">
        <f t="shared" si="19"/>
        <v>2923.0439999999999</v>
      </c>
      <c r="F53" s="258">
        <f t="shared" si="20"/>
        <v>3361.5010000000002</v>
      </c>
      <c r="G53" s="258">
        <f t="shared" si="21"/>
        <v>3362</v>
      </c>
      <c r="H53" s="341">
        <f t="shared" si="22"/>
        <v>3362</v>
      </c>
      <c r="I53" s="339">
        <v>163.3399715533414</v>
      </c>
      <c r="J53" s="104">
        <f t="shared" si="23"/>
        <v>4.246839260386877</v>
      </c>
      <c r="K53" s="335">
        <f t="shared" si="24"/>
        <v>167.58681081372828</v>
      </c>
      <c r="L53" s="298">
        <v>2058</v>
      </c>
      <c r="M53" s="288">
        <f t="shared" si="8"/>
        <v>1304</v>
      </c>
      <c r="P53" s="184"/>
      <c r="T53" s="162"/>
    </row>
    <row r="54" spans="1:51" x14ac:dyDescent="0.2">
      <c r="A54" s="7" t="s">
        <v>73</v>
      </c>
      <c r="B54" s="201"/>
      <c r="C54" s="373">
        <f t="shared" si="17"/>
        <v>204.15311911465952</v>
      </c>
      <c r="D54" s="258">
        <f t="shared" si="18"/>
        <v>2578.3429999999998</v>
      </c>
      <c r="E54" s="258">
        <f t="shared" si="19"/>
        <v>2965.0940000000001</v>
      </c>
      <c r="F54" s="258">
        <f t="shared" si="20"/>
        <v>3409.8580000000002</v>
      </c>
      <c r="G54" s="258">
        <f t="shared" si="21"/>
        <v>3410</v>
      </c>
      <c r="H54" s="341">
        <f t="shared" si="22"/>
        <v>3410</v>
      </c>
      <c r="I54" s="339">
        <v>198.97964825990206</v>
      </c>
      <c r="J54" s="104">
        <f t="shared" si="23"/>
        <v>5.1734708547574542</v>
      </c>
      <c r="K54" s="335">
        <f t="shared" si="24"/>
        <v>204.15311911465952</v>
      </c>
      <c r="L54" s="298">
        <v>2094</v>
      </c>
      <c r="M54" s="292">
        <f t="shared" si="8"/>
        <v>1316</v>
      </c>
      <c r="P54" s="184"/>
      <c r="T54" s="162"/>
    </row>
    <row r="55" spans="1:51" x14ac:dyDescent="0.2">
      <c r="A55" s="7" t="s">
        <v>74</v>
      </c>
      <c r="B55" s="175"/>
      <c r="C55" s="373">
        <f t="shared" si="17"/>
        <v>264.05346731697631</v>
      </c>
      <c r="D55" s="258">
        <f t="shared" si="18"/>
        <v>2638.2429999999999</v>
      </c>
      <c r="E55" s="258">
        <f t="shared" si="19"/>
        <v>3033.9789999999998</v>
      </c>
      <c r="F55" s="258">
        <f t="shared" si="20"/>
        <v>3489.076</v>
      </c>
      <c r="G55" s="258">
        <f t="shared" si="21"/>
        <v>3489</v>
      </c>
      <c r="H55" s="341">
        <f t="shared" si="22"/>
        <v>3489</v>
      </c>
      <c r="I55" s="339">
        <v>257.3620539151816</v>
      </c>
      <c r="J55" s="104">
        <f t="shared" si="23"/>
        <v>6.6914134017947227</v>
      </c>
      <c r="K55" s="335">
        <f t="shared" si="24"/>
        <v>264.05346731697631</v>
      </c>
      <c r="L55" s="298">
        <v>2154</v>
      </c>
      <c r="M55" s="294">
        <f t="shared" si="8"/>
        <v>1335</v>
      </c>
      <c r="P55" s="184"/>
      <c r="T55" s="162"/>
    </row>
    <row r="56" spans="1:51" x14ac:dyDescent="0.2">
      <c r="A56" s="7" t="s">
        <v>75</v>
      </c>
      <c r="B56" s="175"/>
      <c r="C56" s="373">
        <f t="shared" si="17"/>
        <v>288.72914874595006</v>
      </c>
      <c r="D56" s="258">
        <f t="shared" si="18"/>
        <v>2662.9189999999999</v>
      </c>
      <c r="E56" s="258">
        <f t="shared" si="19"/>
        <v>3062.357</v>
      </c>
      <c r="F56" s="258">
        <f t="shared" si="20"/>
        <v>3521.7109999999998</v>
      </c>
      <c r="G56" s="258">
        <f t="shared" si="21"/>
        <v>3522</v>
      </c>
      <c r="H56" s="341">
        <f t="shared" si="22"/>
        <v>3522</v>
      </c>
      <c r="I56" s="339">
        <v>281.41242567831387</v>
      </c>
      <c r="J56" s="104">
        <f t="shared" si="23"/>
        <v>7.3167230676361612</v>
      </c>
      <c r="K56" s="335">
        <f t="shared" si="24"/>
        <v>288.72914874595006</v>
      </c>
      <c r="L56" s="298">
        <v>2179</v>
      </c>
      <c r="M56" s="288">
        <f t="shared" si="8"/>
        <v>1343</v>
      </c>
      <c r="P56" s="184"/>
      <c r="T56" s="162"/>
    </row>
    <row r="57" spans="1:51" x14ac:dyDescent="0.2">
      <c r="A57" s="7" t="s">
        <v>76</v>
      </c>
      <c r="B57" s="175"/>
      <c r="C57" s="373">
        <f t="shared" si="17"/>
        <v>336.3179629303994</v>
      </c>
      <c r="D57" s="258">
        <f t="shared" si="18"/>
        <v>2710.5079999999998</v>
      </c>
      <c r="E57" s="258">
        <f t="shared" si="19"/>
        <v>3117.0839999999998</v>
      </c>
      <c r="F57" s="258">
        <f t="shared" si="20"/>
        <v>3584.6469999999999</v>
      </c>
      <c r="G57" s="258">
        <f t="shared" si="21"/>
        <v>3585</v>
      </c>
      <c r="H57" s="341">
        <f t="shared" si="22"/>
        <v>3585</v>
      </c>
      <c r="I57" s="339">
        <v>327.79528550721187</v>
      </c>
      <c r="J57" s="104">
        <f t="shared" si="23"/>
        <v>8.5226774231875098</v>
      </c>
      <c r="K57" s="335">
        <f t="shared" si="24"/>
        <v>336.3179629303994</v>
      </c>
      <c r="L57" s="298">
        <v>2226</v>
      </c>
      <c r="M57" s="288">
        <f t="shared" si="8"/>
        <v>1359</v>
      </c>
      <c r="P57" s="184"/>
      <c r="T57" s="162"/>
    </row>
    <row r="58" spans="1:51" x14ac:dyDescent="0.2">
      <c r="A58" s="7" t="s">
        <v>77</v>
      </c>
      <c r="B58" s="175"/>
      <c r="C58" s="373">
        <f t="shared" si="17"/>
        <v>355.20617110311065</v>
      </c>
      <c r="D58" s="258">
        <f t="shared" si="18"/>
        <v>2729.3960000000002</v>
      </c>
      <c r="E58" s="258">
        <f t="shared" si="19"/>
        <v>3138.8049999999998</v>
      </c>
      <c r="F58" s="258">
        <f t="shared" si="20"/>
        <v>3609.6260000000002</v>
      </c>
      <c r="G58" s="258">
        <f t="shared" si="21"/>
        <v>3610</v>
      </c>
      <c r="H58" s="341">
        <f t="shared" si="22"/>
        <v>3610</v>
      </c>
      <c r="I58" s="339">
        <v>346.20484512973746</v>
      </c>
      <c r="J58" s="104">
        <f t="shared" si="23"/>
        <v>9.0013259733731754</v>
      </c>
      <c r="K58" s="335">
        <f t="shared" si="24"/>
        <v>355.20617110311065</v>
      </c>
      <c r="L58" s="298">
        <v>2245</v>
      </c>
      <c r="M58" s="288">
        <f t="shared" si="8"/>
        <v>1365</v>
      </c>
      <c r="P58" s="184"/>
      <c r="T58" s="162"/>
    </row>
    <row r="59" spans="1:51" x14ac:dyDescent="0.2">
      <c r="A59" s="7" t="s">
        <v>78</v>
      </c>
      <c r="B59" s="175"/>
      <c r="C59" s="373">
        <f t="shared" si="17"/>
        <v>382.9071226433125</v>
      </c>
      <c r="D59" s="258">
        <f t="shared" si="18"/>
        <v>2757.0970000000002</v>
      </c>
      <c r="E59" s="258">
        <f t="shared" si="19"/>
        <v>3170.6619999999998</v>
      </c>
      <c r="F59" s="258">
        <f t="shared" si="20"/>
        <v>3646.261</v>
      </c>
      <c r="G59" s="258">
        <f t="shared" si="21"/>
        <v>3646</v>
      </c>
      <c r="H59" s="341">
        <f t="shared" si="22"/>
        <v>3646</v>
      </c>
      <c r="I59" s="339">
        <v>373.20382323909598</v>
      </c>
      <c r="J59" s="104">
        <f t="shared" si="23"/>
        <v>9.7032994042164962</v>
      </c>
      <c r="K59" s="335">
        <f t="shared" si="24"/>
        <v>382.9071226433125</v>
      </c>
      <c r="L59" s="298">
        <v>2272</v>
      </c>
      <c r="M59" s="288">
        <f t="shared" si="8"/>
        <v>1374</v>
      </c>
      <c r="P59" s="184"/>
      <c r="T59" s="162"/>
    </row>
    <row r="60" spans="1:51" x14ac:dyDescent="0.2">
      <c r="A60" s="7" t="s">
        <v>79</v>
      </c>
      <c r="B60" s="175"/>
      <c r="C60" s="373">
        <f t="shared" si="17"/>
        <v>408.81921881339684</v>
      </c>
      <c r="D60" s="258">
        <f t="shared" si="18"/>
        <v>2783.009</v>
      </c>
      <c r="E60" s="258">
        <f t="shared" si="19"/>
        <v>3200.46</v>
      </c>
      <c r="F60" s="258">
        <f t="shared" si="20"/>
        <v>3680.529</v>
      </c>
      <c r="G60" s="258">
        <f t="shared" si="21"/>
        <v>3681</v>
      </c>
      <c r="H60" s="341">
        <f t="shared" si="22"/>
        <v>3681</v>
      </c>
      <c r="I60" s="339">
        <v>398.45927759590336</v>
      </c>
      <c r="J60" s="104">
        <f t="shared" si="23"/>
        <v>10.359941217493489</v>
      </c>
      <c r="K60" s="335">
        <f t="shared" si="24"/>
        <v>408.81921881339684</v>
      </c>
      <c r="L60" s="298">
        <v>2298</v>
      </c>
      <c r="M60" s="288">
        <f t="shared" si="8"/>
        <v>1383</v>
      </c>
      <c r="P60" s="184"/>
      <c r="T60" s="162"/>
    </row>
    <row r="61" spans="1:51" s="202" customFormat="1" x14ac:dyDescent="0.2">
      <c r="A61" s="10"/>
      <c r="B61" s="209"/>
      <c r="C61" s="210"/>
      <c r="D61" s="72"/>
      <c r="E61" s="70"/>
      <c r="F61" s="70"/>
      <c r="G61" s="70"/>
      <c r="H61" s="344"/>
      <c r="I61" s="337"/>
      <c r="J61" s="104"/>
      <c r="K61" s="336"/>
      <c r="L61" s="301"/>
      <c r="M61" s="291"/>
      <c r="N61" s="162"/>
      <c r="O61" s="162"/>
      <c r="P61" s="184"/>
      <c r="Q61" s="184"/>
      <c r="R61" s="184"/>
      <c r="S61" s="184"/>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1:51" s="202" customFormat="1" x14ac:dyDescent="0.2">
      <c r="A62" s="7"/>
      <c r="B62" s="201"/>
      <c r="C62" s="195"/>
      <c r="D62" s="65"/>
      <c r="E62" s="66"/>
      <c r="F62" s="66"/>
      <c r="G62" s="66"/>
      <c r="H62" s="342"/>
      <c r="I62" s="337"/>
      <c r="J62" s="104"/>
      <c r="K62" s="336"/>
      <c r="L62" s="299"/>
      <c r="M62" s="289"/>
      <c r="N62" s="162"/>
      <c r="O62" s="162"/>
      <c r="P62" s="184"/>
      <c r="Q62" s="184"/>
      <c r="R62" s="184"/>
      <c r="S62" s="184"/>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1:51" x14ac:dyDescent="0.2">
      <c r="A63" s="3" t="s">
        <v>62</v>
      </c>
      <c r="B63" s="256">
        <f>B10</f>
        <v>2374.19</v>
      </c>
      <c r="C63" s="373">
        <f t="shared" ref="C63:C69" si="25">K63</f>
        <v>192.88069961325732</v>
      </c>
      <c r="D63" s="258">
        <f t="shared" ref="D63:D69" si="26">ROUND(SUM($B$10,C63),3)</f>
        <v>2567.0709999999999</v>
      </c>
      <c r="E63" s="258">
        <f t="shared" ref="E63:E69" si="27">ROUND(D63+(D63*$E$8),3)</f>
        <v>2952.1320000000001</v>
      </c>
      <c r="F63" s="258">
        <f t="shared" ref="F63:F69" si="28">ROUND(E63+(E63*$F$8),3)</f>
        <v>3394.9520000000002</v>
      </c>
      <c r="G63" s="258">
        <f t="shared" ref="G63:G69" si="29">ROUND(F63,0)</f>
        <v>3395</v>
      </c>
      <c r="H63" s="341">
        <f t="shared" ref="H63:H69" si="30">IF(G63-L63=$H$10-$L$10,G63,IF(G63-L63&lt;$G$10-$L$10,G63+0,IF(G63-L63&gt;$G$10-$L$10,G63-0,FALSE)))</f>
        <v>3395</v>
      </c>
      <c r="I63" s="337">
        <v>187.99288461331122</v>
      </c>
      <c r="J63" s="104">
        <f t="shared" ref="J63:J69" si="31">I63*2.6%</f>
        <v>4.8878149999460918</v>
      </c>
      <c r="K63" s="335">
        <f t="shared" ref="K63:K69" si="32">I63+J63</f>
        <v>192.88069961325732</v>
      </c>
      <c r="L63" s="298">
        <v>2083</v>
      </c>
      <c r="M63" s="288">
        <f t="shared" si="8"/>
        <v>1312</v>
      </c>
      <c r="P63" s="184"/>
      <c r="T63" s="162"/>
    </row>
    <row r="64" spans="1:51" x14ac:dyDescent="0.2">
      <c r="A64" s="3" t="s">
        <v>63</v>
      </c>
      <c r="B64" s="175"/>
      <c r="C64" s="373">
        <f t="shared" si="25"/>
        <v>235.94476197917416</v>
      </c>
      <c r="D64" s="258">
        <f t="shared" si="26"/>
        <v>2610.1350000000002</v>
      </c>
      <c r="E64" s="258">
        <f t="shared" si="27"/>
        <v>3001.6550000000002</v>
      </c>
      <c r="F64" s="258">
        <f t="shared" si="28"/>
        <v>3451.9029999999998</v>
      </c>
      <c r="G64" s="258">
        <f t="shared" si="29"/>
        <v>3452</v>
      </c>
      <c r="H64" s="341">
        <f t="shared" si="30"/>
        <v>3452</v>
      </c>
      <c r="I64" s="337">
        <v>229.96565495046215</v>
      </c>
      <c r="J64" s="104">
        <f t="shared" si="31"/>
        <v>5.9791070287120167</v>
      </c>
      <c r="K64" s="335">
        <f t="shared" si="32"/>
        <v>235.94476197917416</v>
      </c>
      <c r="L64" s="298">
        <v>2126</v>
      </c>
      <c r="M64" s="288">
        <f t="shared" si="8"/>
        <v>1326</v>
      </c>
      <c r="P64" s="184"/>
      <c r="T64" s="162"/>
    </row>
    <row r="65" spans="1:51" x14ac:dyDescent="0.2">
      <c r="A65" s="3" t="s">
        <v>64</v>
      </c>
      <c r="B65" s="175"/>
      <c r="C65" s="373">
        <f t="shared" si="25"/>
        <v>267.73640484368883</v>
      </c>
      <c r="D65" s="258">
        <f t="shared" si="26"/>
        <v>2641.9259999999999</v>
      </c>
      <c r="E65" s="258">
        <f t="shared" si="27"/>
        <v>3038.2150000000001</v>
      </c>
      <c r="F65" s="258">
        <f t="shared" si="28"/>
        <v>3493.9470000000001</v>
      </c>
      <c r="G65" s="258">
        <f t="shared" si="29"/>
        <v>3494</v>
      </c>
      <c r="H65" s="341">
        <f t="shared" si="30"/>
        <v>3494</v>
      </c>
      <c r="I65" s="337">
        <v>260.95166164102227</v>
      </c>
      <c r="J65" s="104">
        <f t="shared" si="31"/>
        <v>6.7847432026665793</v>
      </c>
      <c r="K65" s="335">
        <f t="shared" si="32"/>
        <v>267.73640484368883</v>
      </c>
      <c r="L65" s="298">
        <v>2158</v>
      </c>
      <c r="M65" s="288">
        <f t="shared" si="8"/>
        <v>1336</v>
      </c>
      <c r="P65" s="184"/>
      <c r="T65" s="162"/>
    </row>
    <row r="66" spans="1:51" x14ac:dyDescent="0.2">
      <c r="A66" s="3" t="s">
        <v>65</v>
      </c>
      <c r="B66" s="175"/>
      <c r="C66" s="373">
        <f t="shared" si="25"/>
        <v>263.2642664183951</v>
      </c>
      <c r="D66" s="258">
        <f t="shared" si="26"/>
        <v>2637.4540000000002</v>
      </c>
      <c r="E66" s="258">
        <f t="shared" si="27"/>
        <v>3033.0720000000001</v>
      </c>
      <c r="F66" s="258">
        <f t="shared" si="28"/>
        <v>3488.0329999999999</v>
      </c>
      <c r="G66" s="258">
        <f t="shared" si="29"/>
        <v>3488</v>
      </c>
      <c r="H66" s="341">
        <f t="shared" si="30"/>
        <v>3488</v>
      </c>
      <c r="I66" s="337">
        <v>256.59285225964436</v>
      </c>
      <c r="J66" s="104">
        <f t="shared" si="31"/>
        <v>6.6714141587507543</v>
      </c>
      <c r="K66" s="335">
        <f t="shared" si="32"/>
        <v>263.2642664183951</v>
      </c>
      <c r="L66" s="298">
        <v>2153</v>
      </c>
      <c r="M66" s="288">
        <f t="shared" si="8"/>
        <v>1335</v>
      </c>
      <c r="P66" s="184"/>
      <c r="T66" s="162"/>
    </row>
    <row r="67" spans="1:51" x14ac:dyDescent="0.2">
      <c r="A67" s="3" t="s">
        <v>66</v>
      </c>
      <c r="B67" s="175"/>
      <c r="C67" s="373">
        <f t="shared" si="25"/>
        <v>277.00951540201845</v>
      </c>
      <c r="D67" s="258">
        <f t="shared" si="26"/>
        <v>2651.2</v>
      </c>
      <c r="E67" s="258">
        <f t="shared" si="27"/>
        <v>3048.88</v>
      </c>
      <c r="F67" s="258">
        <f t="shared" si="28"/>
        <v>3506.212</v>
      </c>
      <c r="G67" s="258">
        <f t="shared" si="29"/>
        <v>3506</v>
      </c>
      <c r="H67" s="341">
        <f t="shared" si="30"/>
        <v>3506</v>
      </c>
      <c r="I67" s="337">
        <v>269.98978109358524</v>
      </c>
      <c r="J67" s="104">
        <f t="shared" si="31"/>
        <v>7.0197343084332164</v>
      </c>
      <c r="K67" s="335">
        <f t="shared" si="32"/>
        <v>277.00951540201845</v>
      </c>
      <c r="L67" s="298">
        <v>2167</v>
      </c>
      <c r="M67" s="288">
        <f t="shared" si="8"/>
        <v>1339</v>
      </c>
      <c r="P67" s="184"/>
      <c r="T67" s="162"/>
    </row>
    <row r="68" spans="1:51" x14ac:dyDescent="0.2">
      <c r="A68" s="3" t="s">
        <v>67</v>
      </c>
      <c r="B68" s="175"/>
      <c r="C68" s="373">
        <f t="shared" si="25"/>
        <v>276.27292789667604</v>
      </c>
      <c r="D68" s="258">
        <f t="shared" si="26"/>
        <v>2650.4630000000002</v>
      </c>
      <c r="E68" s="258">
        <f t="shared" si="27"/>
        <v>3048.0320000000002</v>
      </c>
      <c r="F68" s="258">
        <f t="shared" si="28"/>
        <v>3505.2370000000001</v>
      </c>
      <c r="G68" s="258">
        <f t="shared" si="29"/>
        <v>3505</v>
      </c>
      <c r="H68" s="341">
        <f t="shared" si="30"/>
        <v>3505</v>
      </c>
      <c r="I68" s="337">
        <v>269.27185954841718</v>
      </c>
      <c r="J68" s="104">
        <f t="shared" si="31"/>
        <v>7.0010683482588476</v>
      </c>
      <c r="K68" s="335">
        <f t="shared" si="32"/>
        <v>276.27292789667604</v>
      </c>
      <c r="L68" s="298">
        <v>2166</v>
      </c>
      <c r="M68" s="288">
        <f t="shared" si="8"/>
        <v>1339</v>
      </c>
      <c r="P68" s="184"/>
      <c r="T68" s="162"/>
    </row>
    <row r="69" spans="1:51" x14ac:dyDescent="0.2">
      <c r="A69" s="3" t="s">
        <v>68</v>
      </c>
      <c r="B69" s="175"/>
      <c r="C69" s="373">
        <f t="shared" si="25"/>
        <v>305.56543458235006</v>
      </c>
      <c r="D69" s="258">
        <f t="shared" si="26"/>
        <v>2679.7550000000001</v>
      </c>
      <c r="E69" s="258">
        <f t="shared" si="27"/>
        <v>3081.7179999999998</v>
      </c>
      <c r="F69" s="258">
        <f t="shared" si="28"/>
        <v>3543.9760000000001</v>
      </c>
      <c r="G69" s="258">
        <f t="shared" si="29"/>
        <v>3544</v>
      </c>
      <c r="H69" s="341">
        <f t="shared" si="30"/>
        <v>3544</v>
      </c>
      <c r="I69" s="337">
        <v>297.82206099644253</v>
      </c>
      <c r="J69" s="104">
        <f t="shared" si="31"/>
        <v>7.7433735859075066</v>
      </c>
      <c r="K69" s="335">
        <f t="shared" si="32"/>
        <v>305.56543458235006</v>
      </c>
      <c r="L69" s="298">
        <v>2195</v>
      </c>
      <c r="M69" s="288">
        <f t="shared" si="8"/>
        <v>1349</v>
      </c>
      <c r="P69" s="184"/>
      <c r="T69" s="162"/>
    </row>
    <row r="70" spans="1:51" s="202" customFormat="1" ht="13.5" thickBot="1" x14ac:dyDescent="0.25">
      <c r="A70" s="211"/>
      <c r="B70" s="212"/>
      <c r="C70" s="375"/>
      <c r="D70" s="212"/>
      <c r="E70" s="212"/>
      <c r="F70" s="37"/>
      <c r="G70" s="37"/>
      <c r="H70" s="130"/>
      <c r="I70" s="337"/>
      <c r="J70" s="181"/>
      <c r="K70" s="336"/>
      <c r="L70" s="295"/>
      <c r="M70" s="295"/>
      <c r="N70" s="162"/>
      <c r="O70" s="162"/>
      <c r="P70" s="184"/>
      <c r="Q70" s="184"/>
      <c r="R70" s="184"/>
      <c r="S70" s="184"/>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1:51" s="202" customFormat="1" x14ac:dyDescent="0.2">
      <c r="A71" s="201"/>
      <c r="B71" s="201"/>
      <c r="C71" s="201"/>
      <c r="D71" s="201"/>
      <c r="E71" s="201"/>
      <c r="F71" s="38"/>
      <c r="G71" s="38"/>
      <c r="H71" s="57"/>
      <c r="I71" s="246"/>
      <c r="J71" s="214"/>
      <c r="K71" s="336"/>
      <c r="L71" s="214"/>
      <c r="M71" s="214"/>
      <c r="N71" s="162"/>
      <c r="O71" s="162"/>
      <c r="P71" s="184"/>
      <c r="Q71" s="184"/>
      <c r="R71" s="184"/>
      <c r="S71" s="184"/>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1:51" x14ac:dyDescent="0.2">
      <c r="A72" s="254" t="s">
        <v>175</v>
      </c>
      <c r="K72" s="335"/>
    </row>
    <row r="73" spans="1:51" x14ac:dyDescent="0.2">
      <c r="K73" s="335"/>
    </row>
    <row r="74" spans="1:51" x14ac:dyDescent="0.2">
      <c r="A74" s="254" t="s">
        <v>176</v>
      </c>
      <c r="K74" s="335"/>
    </row>
    <row r="76" spans="1:51" x14ac:dyDescent="0.2">
      <c r="D76" s="183" t="s">
        <v>178</v>
      </c>
      <c r="E76" s="353">
        <v>1451.89</v>
      </c>
      <c r="F76" s="347"/>
      <c r="G76" s="165"/>
      <c r="H76" s="165"/>
      <c r="I76" s="348"/>
    </row>
    <row r="77" spans="1:51" x14ac:dyDescent="0.2">
      <c r="D77" s="183" t="s">
        <v>179</v>
      </c>
      <c r="E77" s="316">
        <v>36.390999999999998</v>
      </c>
      <c r="F77" s="165"/>
      <c r="G77" s="349"/>
      <c r="H77" s="165"/>
      <c r="I77" s="350"/>
      <c r="J77" s="334"/>
    </row>
    <row r="78" spans="1:51" x14ac:dyDescent="0.2">
      <c r="D78" s="183" t="s">
        <v>180</v>
      </c>
      <c r="E78" s="316">
        <v>178.16300000000001</v>
      </c>
      <c r="F78" s="165"/>
      <c r="G78" s="349"/>
      <c r="H78" s="165"/>
      <c r="I78" s="350"/>
      <c r="J78" s="334"/>
    </row>
    <row r="79" spans="1:51" x14ac:dyDescent="0.2">
      <c r="D79" s="183" t="s">
        <v>181</v>
      </c>
      <c r="E79" s="316">
        <v>227.65199999999999</v>
      </c>
      <c r="F79" s="165"/>
      <c r="G79" s="349"/>
      <c r="H79" s="165"/>
      <c r="I79" s="350"/>
      <c r="J79" s="334"/>
    </row>
    <row r="80" spans="1:51" x14ac:dyDescent="0.2">
      <c r="D80" s="183" t="s">
        <v>177</v>
      </c>
      <c r="E80" s="316">
        <v>480.09399999999999</v>
      </c>
      <c r="F80" s="165"/>
      <c r="G80" s="349"/>
      <c r="H80" s="165"/>
      <c r="I80" s="350"/>
      <c r="J80" s="334"/>
    </row>
    <row r="81" spans="5:9" ht="13.5" thickBot="1" x14ac:dyDescent="0.25">
      <c r="E81" s="346">
        <f>SUM(E76:E80)</f>
        <v>2374.19</v>
      </c>
      <c r="F81" s="175"/>
      <c r="G81" s="256"/>
      <c r="H81" s="175"/>
      <c r="I81" s="351"/>
    </row>
    <row r="82" spans="5:9" x14ac:dyDescent="0.2">
      <c r="F82" s="165"/>
      <c r="G82" s="165"/>
      <c r="H82" s="165"/>
      <c r="I82" s="349"/>
    </row>
    <row r="83" spans="5:9" x14ac:dyDescent="0.2">
      <c r="F83" s="165"/>
      <c r="G83" s="165"/>
      <c r="H83" s="165"/>
      <c r="I83" s="349"/>
    </row>
    <row r="84" spans="5:9" x14ac:dyDescent="0.2">
      <c r="E84" s="252"/>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workbookViewId="0">
      <selection activeCell="A22" sqref="A22"/>
    </sheetView>
  </sheetViews>
  <sheetFormatPr defaultRowHeight="12.75" x14ac:dyDescent="0.2"/>
  <cols>
    <col min="1" max="1" width="7.25" style="2" customWidth="1"/>
    <col min="2" max="2" width="9" style="112"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9"/>
      <c r="I1" s="1"/>
      <c r="J1" s="1"/>
      <c r="K1" s="1"/>
    </row>
    <row r="2" spans="1:11" s="1" customFormat="1" x14ac:dyDescent="0.2">
      <c r="A2" s="99"/>
      <c r="B2" s="17" t="s">
        <v>0</v>
      </c>
      <c r="C2" s="379" t="s">
        <v>100</v>
      </c>
      <c r="D2" s="380"/>
      <c r="E2" s="381"/>
      <c r="G2" s="75"/>
      <c r="H2" s="75"/>
    </row>
    <row r="3" spans="1:11" s="1" customFormat="1" x14ac:dyDescent="0.2">
      <c r="A3" s="100"/>
      <c r="B3" s="18"/>
      <c r="C3" s="27"/>
      <c r="D3" s="18"/>
      <c r="E3" s="76"/>
      <c r="G3" s="310"/>
      <c r="H3" s="310"/>
      <c r="I3" s="311"/>
    </row>
    <row r="4" spans="1:11" s="1" customFormat="1" x14ac:dyDescent="0.2">
      <c r="A4" s="100"/>
      <c r="B4" s="393" t="s">
        <v>92</v>
      </c>
      <c r="C4" s="394"/>
      <c r="D4" s="394"/>
      <c r="E4" s="395"/>
      <c r="G4" s="310"/>
      <c r="H4" s="310"/>
      <c r="I4" s="312"/>
    </row>
    <row r="5" spans="1:11" s="1" customFormat="1" x14ac:dyDescent="0.2">
      <c r="A5" s="100"/>
      <c r="B5" s="154" t="str">
        <f>LPG!F3</f>
        <v>EFFECTIVE 02 MARCH 2022</v>
      </c>
      <c r="C5" s="155"/>
      <c r="D5" s="158"/>
      <c r="E5" s="159"/>
      <c r="G5" s="4"/>
      <c r="H5" s="310"/>
      <c r="I5" s="4"/>
    </row>
    <row r="6" spans="1:11" s="1" customFormat="1" x14ac:dyDescent="0.2">
      <c r="A6" s="100"/>
      <c r="E6" s="109"/>
      <c r="G6" s="4"/>
      <c r="H6" s="310"/>
      <c r="I6" s="4"/>
    </row>
    <row r="7" spans="1:11" x14ac:dyDescent="0.2">
      <c r="A7" s="100"/>
      <c r="B7" s="114" t="s">
        <v>2</v>
      </c>
      <c r="C7" s="4" t="s">
        <v>81</v>
      </c>
      <c r="D7" s="4" t="s">
        <v>82</v>
      </c>
      <c r="E7" s="95" t="s">
        <v>5</v>
      </c>
      <c r="F7"/>
      <c r="G7" s="4"/>
      <c r="H7" s="310"/>
      <c r="I7" s="4"/>
      <c r="J7" s="1"/>
      <c r="K7" s="1"/>
    </row>
    <row r="8" spans="1:11" x14ac:dyDescent="0.2">
      <c r="A8" s="100"/>
      <c r="B8" s="114" t="s">
        <v>83</v>
      </c>
      <c r="C8" s="4" t="s">
        <v>84</v>
      </c>
      <c r="D8" s="4" t="s">
        <v>85</v>
      </c>
      <c r="E8" s="95" t="s">
        <v>86</v>
      </c>
      <c r="F8"/>
      <c r="G8" s="4"/>
      <c r="H8" s="310"/>
      <c r="I8" s="4"/>
      <c r="J8" s="1"/>
      <c r="K8" s="1"/>
    </row>
    <row r="9" spans="1:11" x14ac:dyDescent="0.2">
      <c r="A9" s="100"/>
      <c r="B9" s="114" t="s">
        <v>87</v>
      </c>
      <c r="C9" s="4" t="s">
        <v>23</v>
      </c>
      <c r="D9" s="19"/>
      <c r="E9" s="95" t="s">
        <v>23</v>
      </c>
      <c r="F9"/>
      <c r="G9" s="4"/>
      <c r="H9" s="310"/>
      <c r="I9" s="4"/>
      <c r="J9" s="1"/>
      <c r="K9" s="1"/>
    </row>
    <row r="10" spans="1:11" x14ac:dyDescent="0.2">
      <c r="A10" s="100"/>
      <c r="B10" s="113"/>
      <c r="C10" s="77"/>
      <c r="D10" s="77"/>
      <c r="E10" s="96"/>
      <c r="F10"/>
      <c r="G10" s="4"/>
      <c r="H10" s="310"/>
      <c r="I10" s="4"/>
      <c r="J10" s="1"/>
      <c r="K10" s="1"/>
    </row>
    <row r="11" spans="1:11" x14ac:dyDescent="0.2">
      <c r="A11" s="100"/>
      <c r="B11" s="114" t="s">
        <v>25</v>
      </c>
      <c r="C11" s="279">
        <f>1112.388+121</f>
        <v>1233.3879999999999</v>
      </c>
      <c r="D11" s="105">
        <v>3.4</v>
      </c>
      <c r="E11" s="280">
        <f>$C$11+D11</f>
        <v>1236.788</v>
      </c>
      <c r="F11" s="304"/>
      <c r="G11" s="324"/>
      <c r="H11" s="4"/>
      <c r="I11" s="1"/>
      <c r="J11" s="1"/>
    </row>
    <row r="12" spans="1:11" x14ac:dyDescent="0.2">
      <c r="A12" s="100"/>
      <c r="B12" s="114" t="s">
        <v>26</v>
      </c>
      <c r="C12" s="80"/>
      <c r="D12" s="104">
        <v>9</v>
      </c>
      <c r="E12" s="281">
        <f>$C$11+D12</f>
        <v>1242.3879999999999</v>
      </c>
      <c r="F12" s="304"/>
      <c r="G12" s="324"/>
      <c r="H12" s="4"/>
      <c r="I12" s="1"/>
      <c r="J12" s="1"/>
    </row>
    <row r="13" spans="1:11" x14ac:dyDescent="0.2">
      <c r="A13" s="100"/>
      <c r="B13" s="114" t="s">
        <v>27</v>
      </c>
      <c r="C13" s="80"/>
      <c r="D13" s="104">
        <v>14</v>
      </c>
      <c r="E13" s="281">
        <f t="shared" ref="E13:E27" si="0">$C$11+D13</f>
        <v>1247.3879999999999</v>
      </c>
      <c r="F13" s="304"/>
      <c r="G13" s="324"/>
      <c r="H13" s="4"/>
      <c r="I13" s="1"/>
      <c r="J13" s="1"/>
    </row>
    <row r="14" spans="1:11" x14ac:dyDescent="0.2">
      <c r="A14" s="100"/>
      <c r="B14" s="114" t="s">
        <v>28</v>
      </c>
      <c r="C14" s="80"/>
      <c r="D14" s="104">
        <v>20.6</v>
      </c>
      <c r="E14" s="281">
        <f t="shared" si="0"/>
        <v>1253.9879999999998</v>
      </c>
      <c r="F14" s="304"/>
      <c r="G14" s="324"/>
      <c r="H14" s="4"/>
      <c r="I14" s="1"/>
      <c r="J14" s="1"/>
    </row>
    <row r="15" spans="1:11" x14ac:dyDescent="0.2">
      <c r="A15" s="100"/>
      <c r="B15" s="114" t="s">
        <v>29</v>
      </c>
      <c r="C15" s="80"/>
      <c r="D15" s="104" t="s">
        <v>189</v>
      </c>
      <c r="E15" s="281">
        <f t="shared" si="0"/>
        <v>1263.288</v>
      </c>
      <c r="F15" s="304"/>
      <c r="G15" s="324"/>
      <c r="H15" s="4"/>
      <c r="I15" s="1"/>
      <c r="J15" s="1"/>
    </row>
    <row r="16" spans="1:11" x14ac:dyDescent="0.2">
      <c r="A16" s="100"/>
      <c r="B16" s="114" t="s">
        <v>30</v>
      </c>
      <c r="C16" s="80"/>
      <c r="D16" s="104">
        <v>43.3</v>
      </c>
      <c r="E16" s="281">
        <f t="shared" si="0"/>
        <v>1276.6879999999999</v>
      </c>
      <c r="F16" s="304"/>
      <c r="G16" s="324"/>
      <c r="H16" s="4"/>
      <c r="I16" s="1"/>
      <c r="J16" s="1"/>
    </row>
    <row r="17" spans="1:10" x14ac:dyDescent="0.2">
      <c r="A17" s="100"/>
      <c r="B17" s="114" t="s">
        <v>31</v>
      </c>
      <c r="C17" s="80"/>
      <c r="D17" s="104">
        <v>55.2</v>
      </c>
      <c r="E17" s="281">
        <f t="shared" si="0"/>
        <v>1288.588</v>
      </c>
      <c r="F17" s="304"/>
      <c r="G17" s="324"/>
      <c r="H17" s="4"/>
      <c r="I17" s="1"/>
      <c r="J17" s="1"/>
    </row>
    <row r="18" spans="1:10" x14ac:dyDescent="0.2">
      <c r="A18" s="100"/>
      <c r="B18" s="114" t="s">
        <v>32</v>
      </c>
      <c r="C18" s="80"/>
      <c r="D18" s="104">
        <v>77.900000000000006</v>
      </c>
      <c r="E18" s="281">
        <f t="shared" si="0"/>
        <v>1311.288</v>
      </c>
      <c r="F18" s="304"/>
      <c r="G18" s="324"/>
      <c r="H18" s="4"/>
      <c r="I18" s="1"/>
      <c r="J18" s="1"/>
    </row>
    <row r="19" spans="1:10" x14ac:dyDescent="0.2">
      <c r="A19" s="100"/>
      <c r="B19" s="114" t="s">
        <v>33</v>
      </c>
      <c r="C19" s="80"/>
      <c r="D19" s="104">
        <v>101.8</v>
      </c>
      <c r="E19" s="281">
        <f t="shared" si="0"/>
        <v>1335.1879999999999</v>
      </c>
      <c r="F19" s="304"/>
      <c r="G19" s="324"/>
      <c r="H19" s="4"/>
      <c r="I19" s="1"/>
      <c r="J19" s="1"/>
    </row>
    <row r="20" spans="1:10" x14ac:dyDescent="0.2">
      <c r="A20" s="100"/>
      <c r="B20" s="114" t="s">
        <v>34</v>
      </c>
      <c r="C20" s="80"/>
      <c r="D20" s="104">
        <v>117.2</v>
      </c>
      <c r="E20" s="281">
        <f t="shared" si="0"/>
        <v>1350.588</v>
      </c>
      <c r="F20" s="304"/>
      <c r="G20" s="324"/>
      <c r="H20" s="313"/>
      <c r="I20" s="1"/>
      <c r="J20" s="1"/>
    </row>
    <row r="21" spans="1:10" x14ac:dyDescent="0.2">
      <c r="A21" s="100"/>
      <c r="B21" s="114" t="s">
        <v>35</v>
      </c>
      <c r="C21" s="80"/>
      <c r="D21" s="104">
        <v>139.69999999999999</v>
      </c>
      <c r="E21" s="281">
        <f t="shared" si="0"/>
        <v>1373.088</v>
      </c>
      <c r="F21" s="304"/>
      <c r="G21" s="324"/>
      <c r="H21" s="313"/>
      <c r="I21" s="1"/>
      <c r="J21" s="1"/>
    </row>
    <row r="22" spans="1:10" x14ac:dyDescent="0.2">
      <c r="A22" s="100"/>
      <c r="B22" s="114" t="s">
        <v>36</v>
      </c>
      <c r="C22" s="80"/>
      <c r="D22" s="104">
        <v>158.5</v>
      </c>
      <c r="E22" s="281">
        <f t="shared" si="0"/>
        <v>1391.8879999999999</v>
      </c>
      <c r="F22" s="304"/>
      <c r="G22" s="324"/>
      <c r="H22" s="4"/>
      <c r="I22" s="1"/>
      <c r="J22" s="1"/>
    </row>
    <row r="23" spans="1:10" x14ac:dyDescent="0.2">
      <c r="A23" s="100"/>
      <c r="B23" s="114" t="s">
        <v>37</v>
      </c>
      <c r="C23" s="80"/>
      <c r="D23" s="104">
        <v>119.2</v>
      </c>
      <c r="E23" s="281">
        <f t="shared" si="0"/>
        <v>1352.588</v>
      </c>
      <c r="F23" s="304"/>
      <c r="G23" s="324"/>
      <c r="H23" s="4"/>
      <c r="I23" s="1"/>
      <c r="J23" s="1"/>
    </row>
    <row r="24" spans="1:10" x14ac:dyDescent="0.2">
      <c r="A24" s="100"/>
      <c r="B24" s="114" t="s">
        <v>38</v>
      </c>
      <c r="C24" s="80"/>
      <c r="D24" s="104">
        <v>159.69999999999999</v>
      </c>
      <c r="E24" s="281">
        <f t="shared" si="0"/>
        <v>1393.088</v>
      </c>
      <c r="F24" s="304"/>
      <c r="G24" s="324"/>
      <c r="H24" s="4"/>
      <c r="I24" s="1"/>
      <c r="J24" s="1"/>
    </row>
    <row r="25" spans="1:10" x14ac:dyDescent="0.2">
      <c r="A25" s="100"/>
      <c r="B25" s="114" t="s">
        <v>39</v>
      </c>
      <c r="C25" s="80"/>
      <c r="D25" s="104">
        <v>148.80000000000001</v>
      </c>
      <c r="E25" s="281">
        <f t="shared" si="0"/>
        <v>1382.1879999999999</v>
      </c>
      <c r="F25" s="304"/>
      <c r="G25" s="324"/>
      <c r="H25" s="4"/>
      <c r="I25" s="1"/>
      <c r="J25" s="1"/>
    </row>
    <row r="26" spans="1:10" x14ac:dyDescent="0.2">
      <c r="A26" s="100"/>
      <c r="B26" s="115" t="s">
        <v>70</v>
      </c>
      <c r="C26" s="19"/>
      <c r="D26" s="102">
        <v>55.2</v>
      </c>
      <c r="E26" s="281">
        <f t="shared" si="0"/>
        <v>1288.588</v>
      </c>
      <c r="F26" s="304"/>
      <c r="G26" s="324"/>
      <c r="H26" s="312"/>
      <c r="I26" s="1"/>
      <c r="J26" s="1"/>
    </row>
    <row r="27" spans="1:10" x14ac:dyDescent="0.2">
      <c r="A27" s="100"/>
      <c r="B27" s="115" t="s">
        <v>71</v>
      </c>
      <c r="C27" s="19"/>
      <c r="D27" s="102">
        <v>148.80000000000001</v>
      </c>
      <c r="E27" s="281">
        <f t="shared" si="0"/>
        <v>1382.1879999999999</v>
      </c>
      <c r="F27" s="304"/>
      <c r="G27" s="324"/>
      <c r="H27" s="312"/>
      <c r="I27" s="1"/>
      <c r="J27" s="1"/>
    </row>
    <row r="28" spans="1:10" x14ac:dyDescent="0.2">
      <c r="A28" s="100"/>
      <c r="B28" s="113"/>
      <c r="C28" s="77"/>
      <c r="D28" s="77"/>
      <c r="E28" s="96"/>
      <c r="F28"/>
      <c r="G28" s="311"/>
      <c r="H28" s="312"/>
      <c r="I28" s="1"/>
      <c r="J28" s="1"/>
    </row>
    <row r="29" spans="1:10" x14ac:dyDescent="0.2">
      <c r="A29" s="100"/>
      <c r="B29" s="113"/>
      <c r="C29" s="19"/>
      <c r="D29" s="19"/>
      <c r="E29" s="94"/>
      <c r="F29"/>
      <c r="G29" s="311"/>
      <c r="H29" s="312"/>
      <c r="I29" s="1"/>
      <c r="J29" s="1"/>
    </row>
    <row r="30" spans="1:10" x14ac:dyDescent="0.2">
      <c r="A30" s="100"/>
      <c r="B30" s="114" t="s">
        <v>40</v>
      </c>
      <c r="C30" s="80">
        <f>C11</f>
        <v>1233.3879999999999</v>
      </c>
      <c r="D30" s="102">
        <v>21.5</v>
      </c>
      <c r="E30" s="281">
        <f t="shared" ref="E30:E38" si="1">$C$11+D30</f>
        <v>1254.8879999999999</v>
      </c>
      <c r="F30" s="304"/>
      <c r="G30" s="324"/>
      <c r="H30" s="312"/>
      <c r="I30" s="1"/>
      <c r="J30" s="1"/>
    </row>
    <row r="31" spans="1:10" x14ac:dyDescent="0.2">
      <c r="A31" s="100"/>
      <c r="B31" s="114" t="s">
        <v>98</v>
      </c>
      <c r="C31" s="80"/>
      <c r="D31" s="102">
        <v>33.9</v>
      </c>
      <c r="E31" s="281">
        <f>$C$11+D31</f>
        <v>1267.288</v>
      </c>
      <c r="F31" s="304"/>
      <c r="G31" s="324"/>
      <c r="H31" s="312"/>
      <c r="I31" s="1"/>
      <c r="J31" s="1"/>
    </row>
    <row r="32" spans="1:10" x14ac:dyDescent="0.2">
      <c r="A32" s="100"/>
      <c r="B32" s="114" t="s">
        <v>41</v>
      </c>
      <c r="C32" s="80"/>
      <c r="D32" s="102">
        <v>26.8</v>
      </c>
      <c r="E32" s="281">
        <f t="shared" si="1"/>
        <v>1260.1879999999999</v>
      </c>
      <c r="F32" s="304"/>
      <c r="G32" s="324"/>
      <c r="H32" s="312"/>
      <c r="I32" s="1"/>
      <c r="J32" s="1"/>
    </row>
    <row r="33" spans="1:11" x14ac:dyDescent="0.2">
      <c r="A33" s="100"/>
      <c r="B33" s="114" t="s">
        <v>42</v>
      </c>
      <c r="C33" s="80"/>
      <c r="D33" s="102">
        <v>38.1</v>
      </c>
      <c r="E33" s="281">
        <f t="shared" si="1"/>
        <v>1271.4879999999998</v>
      </c>
      <c r="F33" s="304"/>
      <c r="G33" s="324"/>
      <c r="H33" s="312"/>
      <c r="I33" s="1"/>
      <c r="J33" s="1"/>
    </row>
    <row r="34" spans="1:11" x14ac:dyDescent="0.2">
      <c r="A34" s="100"/>
      <c r="B34" s="114" t="s">
        <v>43</v>
      </c>
      <c r="C34" s="80"/>
      <c r="D34" s="102">
        <v>52.2</v>
      </c>
      <c r="E34" s="281">
        <f t="shared" si="1"/>
        <v>1285.588</v>
      </c>
      <c r="F34" s="304"/>
      <c r="G34" s="324"/>
      <c r="H34" s="312"/>
      <c r="I34" s="1"/>
      <c r="J34" s="1"/>
    </row>
    <row r="35" spans="1:11" x14ac:dyDescent="0.2">
      <c r="A35" s="100"/>
      <c r="B35" s="114" t="s">
        <v>44</v>
      </c>
      <c r="C35" s="80"/>
      <c r="D35" s="102">
        <v>49.2</v>
      </c>
      <c r="E35" s="281">
        <f t="shared" si="1"/>
        <v>1282.588</v>
      </c>
      <c r="F35" s="304"/>
      <c r="G35" s="324"/>
      <c r="H35" s="312"/>
      <c r="I35" s="1"/>
      <c r="J35" s="1"/>
    </row>
    <row r="36" spans="1:11" x14ac:dyDescent="0.2">
      <c r="A36" s="100"/>
      <c r="B36" s="114" t="s">
        <v>45</v>
      </c>
      <c r="C36" s="80"/>
      <c r="D36" s="102">
        <v>62.4</v>
      </c>
      <c r="E36" s="281">
        <f t="shared" si="1"/>
        <v>1295.788</v>
      </c>
      <c r="F36" s="304"/>
      <c r="G36" s="324"/>
      <c r="H36" s="312"/>
      <c r="I36" s="1"/>
      <c r="J36" s="1"/>
    </row>
    <row r="37" spans="1:11" x14ac:dyDescent="0.2">
      <c r="A37" s="100"/>
      <c r="B37" s="114" t="s">
        <v>46</v>
      </c>
      <c r="C37" s="80"/>
      <c r="D37" s="102">
        <v>67.400000000000006</v>
      </c>
      <c r="E37" s="281">
        <f t="shared" si="1"/>
        <v>1300.788</v>
      </c>
      <c r="F37" s="304"/>
      <c r="G37" s="324"/>
      <c r="H37" s="312"/>
      <c r="I37" s="1"/>
      <c r="J37" s="1"/>
    </row>
    <row r="38" spans="1:11" x14ac:dyDescent="0.2">
      <c r="A38" s="100"/>
      <c r="B38" s="114" t="s">
        <v>47</v>
      </c>
      <c r="C38" s="80"/>
      <c r="D38" s="102">
        <v>78.8</v>
      </c>
      <c r="E38" s="281">
        <f t="shared" si="1"/>
        <v>1312.1879999999999</v>
      </c>
      <c r="F38" s="304"/>
      <c r="G38" s="324"/>
      <c r="H38" s="312"/>
      <c r="I38" s="1"/>
      <c r="J38" s="1"/>
    </row>
    <row r="39" spans="1:11" x14ac:dyDescent="0.2">
      <c r="A39" s="100"/>
      <c r="B39" s="113"/>
      <c r="C39" s="77"/>
      <c r="D39" s="77"/>
      <c r="E39" s="96"/>
      <c r="F39"/>
      <c r="G39" s="311"/>
      <c r="H39" s="312"/>
      <c r="I39" s="1"/>
      <c r="J39" s="1"/>
    </row>
    <row r="40" spans="1:11" x14ac:dyDescent="0.2">
      <c r="A40" s="100"/>
      <c r="B40" s="113"/>
      <c r="C40" s="19"/>
      <c r="D40" s="19"/>
      <c r="E40" s="94"/>
      <c r="F40"/>
      <c r="G40" s="175"/>
      <c r="H40" s="311"/>
      <c r="I40" s="312"/>
      <c r="J40" s="1"/>
      <c r="K40" s="1"/>
    </row>
    <row r="41" spans="1:11" x14ac:dyDescent="0.2">
      <c r="A41" s="100"/>
      <c r="B41" s="114" t="s">
        <v>48</v>
      </c>
      <c r="C41" s="80">
        <f>C11</f>
        <v>1233.3879999999999</v>
      </c>
      <c r="D41" s="104">
        <v>43.7</v>
      </c>
      <c r="E41" s="281">
        <f t="shared" ref="E41:E61" si="2">$C$11+D41</f>
        <v>1277.088</v>
      </c>
      <c r="F41" s="304"/>
      <c r="G41" s="321"/>
      <c r="H41" s="324"/>
      <c r="I41" s="312"/>
      <c r="J41" s="1"/>
      <c r="K41" s="1"/>
    </row>
    <row r="42" spans="1:11" x14ac:dyDescent="0.2">
      <c r="A42" s="100"/>
      <c r="B42" s="114" t="s">
        <v>49</v>
      </c>
      <c r="C42" s="80"/>
      <c r="D42" s="104">
        <v>52.5</v>
      </c>
      <c r="E42" s="281">
        <f t="shared" si="2"/>
        <v>1285.8879999999999</v>
      </c>
      <c r="F42" s="304"/>
      <c r="G42" s="321"/>
      <c r="H42" s="324"/>
      <c r="I42" s="312"/>
      <c r="J42" s="1"/>
      <c r="K42" s="1"/>
    </row>
    <row r="43" spans="1:11" x14ac:dyDescent="0.2">
      <c r="A43" s="100"/>
      <c r="B43" s="114" t="s">
        <v>50</v>
      </c>
      <c r="C43" s="80"/>
      <c r="D43" s="104">
        <v>68.5</v>
      </c>
      <c r="E43" s="281">
        <f t="shared" si="2"/>
        <v>1301.8879999999999</v>
      </c>
      <c r="F43" s="304"/>
      <c r="G43" s="321"/>
      <c r="H43" s="324"/>
      <c r="I43" s="312"/>
      <c r="J43" s="1"/>
      <c r="K43" s="1"/>
    </row>
    <row r="44" spans="1:11" x14ac:dyDescent="0.2">
      <c r="A44" s="100"/>
      <c r="B44" s="114" t="s">
        <v>51</v>
      </c>
      <c r="C44" s="80"/>
      <c r="D44" s="104">
        <v>91.2</v>
      </c>
      <c r="E44" s="280">
        <f t="shared" si="2"/>
        <v>1324.588</v>
      </c>
      <c r="F44" s="304"/>
      <c r="G44" s="321"/>
      <c r="H44" s="324"/>
      <c r="I44" s="312"/>
      <c r="J44" s="1"/>
      <c r="K44" s="1"/>
    </row>
    <row r="45" spans="1:11" x14ac:dyDescent="0.2">
      <c r="A45" s="100"/>
      <c r="B45" s="114" t="s">
        <v>52</v>
      </c>
      <c r="C45" s="83" t="s">
        <v>53</v>
      </c>
      <c r="D45" s="105">
        <v>85.3</v>
      </c>
      <c r="E45" s="280">
        <f>$C$11+D45</f>
        <v>1318.6879999999999</v>
      </c>
      <c r="F45" s="304"/>
      <c r="G45" s="321"/>
      <c r="H45" s="324"/>
      <c r="I45" s="312"/>
      <c r="J45" s="1"/>
      <c r="K45" s="1"/>
    </row>
    <row r="46" spans="1:11" x14ac:dyDescent="0.2">
      <c r="A46" s="100"/>
      <c r="B46" s="114" t="s">
        <v>54</v>
      </c>
      <c r="C46" s="80"/>
      <c r="D46" s="104">
        <v>100.9</v>
      </c>
      <c r="E46" s="281">
        <f t="shared" si="2"/>
        <v>1334.288</v>
      </c>
      <c r="F46" s="304"/>
      <c r="G46" s="321"/>
      <c r="H46" s="324"/>
      <c r="I46" s="312"/>
      <c r="J46" s="1"/>
      <c r="K46" s="1"/>
    </row>
    <row r="47" spans="1:11" x14ac:dyDescent="0.2">
      <c r="A47" s="100"/>
      <c r="B47" s="114" t="s">
        <v>55</v>
      </c>
      <c r="C47" s="80"/>
      <c r="D47" s="104">
        <v>130.30000000000001</v>
      </c>
      <c r="E47" s="281">
        <f t="shared" si="2"/>
        <v>1363.6879999999999</v>
      </c>
      <c r="F47" s="304"/>
      <c r="G47" s="321"/>
      <c r="H47" s="324"/>
      <c r="I47" s="312"/>
      <c r="J47" s="1"/>
      <c r="K47" s="1"/>
    </row>
    <row r="48" spans="1:11" x14ac:dyDescent="0.2">
      <c r="A48" s="100"/>
      <c r="B48" s="114" t="s">
        <v>56</v>
      </c>
      <c r="C48" s="80"/>
      <c r="D48" s="104">
        <v>132.4</v>
      </c>
      <c r="E48" s="281">
        <f t="shared" si="2"/>
        <v>1365.788</v>
      </c>
      <c r="F48" s="304"/>
      <c r="G48" s="321"/>
      <c r="H48" s="324"/>
      <c r="I48" s="312"/>
      <c r="J48" s="1"/>
      <c r="K48" s="1"/>
    </row>
    <row r="49" spans="1:11" x14ac:dyDescent="0.2">
      <c r="A49" s="100"/>
      <c r="B49" s="114" t="s">
        <v>57</v>
      </c>
      <c r="C49" s="80"/>
      <c r="D49" s="104">
        <v>139.69999999999999</v>
      </c>
      <c r="E49" s="281">
        <f t="shared" si="2"/>
        <v>1373.088</v>
      </c>
      <c r="F49" s="304"/>
      <c r="G49" s="321"/>
      <c r="H49" s="324"/>
      <c r="I49" s="312"/>
      <c r="J49" s="1"/>
      <c r="K49" s="1"/>
    </row>
    <row r="50" spans="1:11" x14ac:dyDescent="0.2">
      <c r="A50" s="100"/>
      <c r="B50" s="114" t="s">
        <v>58</v>
      </c>
      <c r="C50" s="19"/>
      <c r="D50" s="104">
        <v>149.6</v>
      </c>
      <c r="E50" s="281">
        <f t="shared" si="2"/>
        <v>1382.9879999999998</v>
      </c>
      <c r="F50" s="304"/>
      <c r="G50" s="321"/>
      <c r="H50" s="324"/>
      <c r="I50" s="312"/>
      <c r="J50" s="1"/>
      <c r="K50" s="1"/>
    </row>
    <row r="51" spans="1:11" x14ac:dyDescent="0.2">
      <c r="A51" s="100"/>
      <c r="B51" s="114" t="s">
        <v>59</v>
      </c>
      <c r="C51" s="19"/>
      <c r="D51" s="104">
        <v>169.3</v>
      </c>
      <c r="E51" s="281">
        <f t="shared" si="2"/>
        <v>1402.6879999999999</v>
      </c>
      <c r="F51" s="304"/>
      <c r="G51" s="321"/>
      <c r="H51" s="324"/>
      <c r="I51" s="312"/>
      <c r="J51" s="1"/>
      <c r="K51" s="1"/>
    </row>
    <row r="52" spans="1:11" x14ac:dyDescent="0.2">
      <c r="A52" s="100"/>
      <c r="B52" s="114" t="s">
        <v>60</v>
      </c>
      <c r="C52" s="19"/>
      <c r="D52" s="104">
        <v>141.80000000000001</v>
      </c>
      <c r="E52" s="281">
        <f t="shared" si="2"/>
        <v>1375.1879999999999</v>
      </c>
      <c r="F52" s="304"/>
      <c r="G52" s="321"/>
      <c r="H52" s="324"/>
      <c r="I52" s="312"/>
      <c r="J52" s="1"/>
      <c r="K52" s="1"/>
    </row>
    <row r="53" spans="1:11" x14ac:dyDescent="0.2">
      <c r="A53" s="100"/>
      <c r="B53" s="114" t="s">
        <v>61</v>
      </c>
      <c r="C53" s="19"/>
      <c r="D53" s="104">
        <v>179</v>
      </c>
      <c r="E53" s="281">
        <f t="shared" si="2"/>
        <v>1412.3879999999999</v>
      </c>
      <c r="F53" s="304"/>
      <c r="G53" s="321"/>
      <c r="H53" s="324"/>
      <c r="I53" s="312"/>
      <c r="J53" s="1"/>
      <c r="K53" s="1"/>
    </row>
    <row r="54" spans="1:11" x14ac:dyDescent="0.2">
      <c r="A54" s="100"/>
      <c r="B54" s="115" t="s">
        <v>72</v>
      </c>
      <c r="C54" s="19"/>
      <c r="D54" s="106">
        <v>68.5</v>
      </c>
      <c r="E54" s="281">
        <f t="shared" si="2"/>
        <v>1301.8879999999999</v>
      </c>
      <c r="F54" s="304"/>
      <c r="G54" s="321"/>
      <c r="H54" s="324"/>
      <c r="I54" s="312"/>
      <c r="J54" s="1"/>
      <c r="K54" s="1"/>
    </row>
    <row r="55" spans="1:11" x14ac:dyDescent="0.2">
      <c r="A55" s="100"/>
      <c r="B55" s="115" t="s">
        <v>73</v>
      </c>
      <c r="C55" s="19"/>
      <c r="D55" s="106">
        <v>91.2</v>
      </c>
      <c r="E55" s="281">
        <f t="shared" si="2"/>
        <v>1324.588</v>
      </c>
      <c r="F55" s="304"/>
      <c r="G55" s="321"/>
      <c r="H55" s="324"/>
      <c r="I55" s="312"/>
      <c r="J55" s="1"/>
      <c r="K55" s="1"/>
    </row>
    <row r="56" spans="1:11" x14ac:dyDescent="0.2">
      <c r="A56" s="100"/>
      <c r="B56" s="115" t="s">
        <v>74</v>
      </c>
      <c r="C56" s="19"/>
      <c r="D56" s="106">
        <v>100.9</v>
      </c>
      <c r="E56" s="281">
        <f t="shared" si="2"/>
        <v>1334.288</v>
      </c>
      <c r="F56" s="304"/>
      <c r="G56" s="321"/>
      <c r="H56" s="324"/>
      <c r="I56" s="312"/>
      <c r="J56" s="1"/>
      <c r="K56" s="1"/>
    </row>
    <row r="57" spans="1:11" x14ac:dyDescent="0.2">
      <c r="A57" s="100"/>
      <c r="B57" s="115" t="s">
        <v>75</v>
      </c>
      <c r="C57" s="19"/>
      <c r="D57" s="106">
        <v>130.30000000000001</v>
      </c>
      <c r="E57" s="281">
        <f t="shared" si="2"/>
        <v>1363.6879999999999</v>
      </c>
      <c r="F57" s="304"/>
      <c r="G57" s="321"/>
      <c r="H57" s="324"/>
      <c r="I57" s="312"/>
      <c r="J57" s="1"/>
      <c r="K57" s="1"/>
    </row>
    <row r="58" spans="1:11" x14ac:dyDescent="0.2">
      <c r="A58" s="100"/>
      <c r="B58" s="115" t="s">
        <v>76</v>
      </c>
      <c r="C58" s="19"/>
      <c r="D58" s="106">
        <v>132.4</v>
      </c>
      <c r="E58" s="281">
        <f t="shared" si="2"/>
        <v>1365.788</v>
      </c>
      <c r="F58" s="304"/>
      <c r="G58" s="321"/>
      <c r="H58" s="324"/>
      <c r="I58" s="312"/>
      <c r="J58" s="1"/>
      <c r="K58" s="1"/>
    </row>
    <row r="59" spans="1:11" x14ac:dyDescent="0.2">
      <c r="A59" s="100"/>
      <c r="B59" s="115" t="s">
        <v>77</v>
      </c>
      <c r="C59" s="19"/>
      <c r="D59" s="106">
        <v>139.69999999999999</v>
      </c>
      <c r="E59" s="281">
        <f t="shared" si="2"/>
        <v>1373.088</v>
      </c>
      <c r="F59" s="304"/>
      <c r="G59" s="321"/>
      <c r="H59" s="324"/>
      <c r="I59" s="312"/>
      <c r="J59" s="1"/>
      <c r="K59" s="1"/>
    </row>
    <row r="60" spans="1:11" x14ac:dyDescent="0.2">
      <c r="A60" s="100"/>
      <c r="B60" s="115" t="s">
        <v>78</v>
      </c>
      <c r="C60" s="19"/>
      <c r="D60" s="106">
        <v>149.6</v>
      </c>
      <c r="E60" s="281">
        <f t="shared" si="2"/>
        <v>1382.9879999999998</v>
      </c>
      <c r="F60" s="304"/>
      <c r="G60" s="321"/>
      <c r="H60" s="324"/>
      <c r="I60" s="312"/>
      <c r="J60" s="1"/>
      <c r="K60" s="1"/>
    </row>
    <row r="61" spans="1:11" x14ac:dyDescent="0.2">
      <c r="A61" s="100"/>
      <c r="B61" s="115" t="s">
        <v>79</v>
      </c>
      <c r="C61" s="19"/>
      <c r="D61" s="106">
        <v>179</v>
      </c>
      <c r="E61" s="281">
        <f t="shared" si="2"/>
        <v>1412.3879999999999</v>
      </c>
      <c r="F61" s="304"/>
      <c r="G61" s="321"/>
      <c r="H61" s="324"/>
      <c r="I61" s="312"/>
      <c r="J61" s="1"/>
      <c r="K61" s="1"/>
    </row>
    <row r="62" spans="1:11" x14ac:dyDescent="0.2">
      <c r="A62" s="100"/>
      <c r="B62" s="114"/>
      <c r="C62" s="77"/>
      <c r="D62" s="84"/>
      <c r="E62" s="97"/>
      <c r="F62" s="305"/>
      <c r="G62" s="322"/>
      <c r="H62" s="1"/>
    </row>
    <row r="63" spans="1:11" x14ac:dyDescent="0.2">
      <c r="A63" s="100"/>
      <c r="B63" s="113"/>
      <c r="C63" s="19"/>
      <c r="D63" s="19"/>
      <c r="E63" s="94"/>
      <c r="F63"/>
      <c r="G63" s="156"/>
      <c r="H63" s="1"/>
    </row>
    <row r="64" spans="1:11" x14ac:dyDescent="0.2">
      <c r="A64" s="100"/>
      <c r="B64" s="114" t="s">
        <v>62</v>
      </c>
      <c r="C64" s="80">
        <f>C11</f>
        <v>1233.3879999999999</v>
      </c>
      <c r="D64" s="106">
        <v>79.2</v>
      </c>
      <c r="E64" s="281">
        <f t="shared" ref="E64:E70" si="3">$C$11+D64</f>
        <v>1312.588</v>
      </c>
      <c r="F64" s="304"/>
      <c r="G64" s="323"/>
      <c r="H64" s="324"/>
    </row>
    <row r="65" spans="1:8" x14ac:dyDescent="0.2">
      <c r="A65" s="100"/>
      <c r="B65" s="114" t="s">
        <v>63</v>
      </c>
      <c r="C65" s="80"/>
      <c r="D65" s="106">
        <v>101.8</v>
      </c>
      <c r="E65" s="281">
        <f t="shared" si="3"/>
        <v>1335.1879999999999</v>
      </c>
      <c r="F65" s="304"/>
      <c r="G65" s="323"/>
      <c r="H65" s="324"/>
    </row>
    <row r="66" spans="1:8" x14ac:dyDescent="0.2">
      <c r="A66" s="100"/>
      <c r="B66" s="114" t="s">
        <v>64</v>
      </c>
      <c r="C66" s="80"/>
      <c r="D66" s="106">
        <v>118.6</v>
      </c>
      <c r="E66" s="281">
        <f t="shared" si="3"/>
        <v>1351.9879999999998</v>
      </c>
      <c r="F66" s="304"/>
      <c r="G66" s="323"/>
      <c r="H66" s="324"/>
    </row>
    <row r="67" spans="1:8" x14ac:dyDescent="0.2">
      <c r="A67" s="100"/>
      <c r="B67" s="114" t="s">
        <v>65</v>
      </c>
      <c r="C67" s="80"/>
      <c r="D67" s="106">
        <v>116.2</v>
      </c>
      <c r="E67" s="281">
        <f t="shared" si="3"/>
        <v>1349.588</v>
      </c>
      <c r="F67" s="304"/>
      <c r="G67" s="323"/>
      <c r="H67" s="324"/>
    </row>
    <row r="68" spans="1:8" x14ac:dyDescent="0.2">
      <c r="A68" s="100"/>
      <c r="B68" s="114" t="s">
        <v>88</v>
      </c>
      <c r="C68" s="80" t="s">
        <v>89</v>
      </c>
      <c r="D68" s="106">
        <v>123.4</v>
      </c>
      <c r="E68" s="281">
        <f t="shared" si="3"/>
        <v>1356.788</v>
      </c>
      <c r="F68" s="304"/>
      <c r="G68" s="323"/>
      <c r="H68" s="324"/>
    </row>
    <row r="69" spans="1:8" x14ac:dyDescent="0.2">
      <c r="A69" s="100"/>
      <c r="B69" s="114" t="s">
        <v>67</v>
      </c>
      <c r="C69" s="80"/>
      <c r="D69" s="106">
        <v>123.1</v>
      </c>
      <c r="E69" s="281">
        <f t="shared" si="3"/>
        <v>1356.4879999999998</v>
      </c>
      <c r="F69" s="304"/>
      <c r="G69" s="323"/>
      <c r="H69" s="324"/>
    </row>
    <row r="70" spans="1:8" x14ac:dyDescent="0.2">
      <c r="A70" s="100"/>
      <c r="B70" s="114" t="s">
        <v>68</v>
      </c>
      <c r="C70" s="80"/>
      <c r="D70" s="106">
        <v>138.5</v>
      </c>
      <c r="E70" s="281">
        <f t="shared" si="3"/>
        <v>1371.8879999999999</v>
      </c>
      <c r="F70" s="304"/>
      <c r="G70" s="323"/>
      <c r="H70" s="324"/>
    </row>
    <row r="71" spans="1:8" ht="13.5" thickBot="1" x14ac:dyDescent="0.25">
      <c r="A71" s="116"/>
      <c r="B71" s="117"/>
      <c r="C71" s="118"/>
      <c r="D71" s="85"/>
      <c r="E71" s="98"/>
      <c r="F71"/>
    </row>
    <row r="72" spans="1:8" s="1" customFormat="1" x14ac:dyDescent="0.2">
      <c r="A72" s="75"/>
      <c r="B72" s="19"/>
      <c r="C72" s="19"/>
      <c r="D72" s="86"/>
      <c r="E72" s="19"/>
      <c r="F72" s="19"/>
      <c r="G72" s="75"/>
      <c r="H72" s="75"/>
    </row>
    <row r="73" spans="1:8" x14ac:dyDescent="0.2">
      <c r="A73" s="390" t="s">
        <v>90</v>
      </c>
      <c r="B73" s="391"/>
      <c r="C73" s="391"/>
      <c r="D73" s="391"/>
      <c r="E73" s="392"/>
      <c r="F73" s="111"/>
      <c r="H73" s="19"/>
    </row>
    <row r="74" spans="1:8" x14ac:dyDescent="0.2">
      <c r="A74" s="382"/>
      <c r="B74" s="383"/>
      <c r="C74" s="383"/>
      <c r="D74" s="383"/>
      <c r="E74" s="384"/>
      <c r="F74" s="108"/>
    </row>
    <row r="75" spans="1:8" x14ac:dyDescent="0.2">
      <c r="A75" s="382" t="s">
        <v>99</v>
      </c>
      <c r="B75" s="396"/>
      <c r="C75" s="396"/>
      <c r="D75" s="396"/>
      <c r="E75" s="397"/>
    </row>
    <row r="76" spans="1:8" x14ac:dyDescent="0.2">
      <c r="A76" s="382" t="s">
        <v>101</v>
      </c>
      <c r="B76" s="383"/>
      <c r="C76" s="383"/>
      <c r="D76" s="383"/>
      <c r="E76" s="384"/>
    </row>
    <row r="77" spans="1:8" x14ac:dyDescent="0.2">
      <c r="A77" s="382" t="s">
        <v>195</v>
      </c>
      <c r="B77" s="385"/>
      <c r="C77" s="385"/>
      <c r="D77" s="385"/>
      <c r="E77" s="386"/>
      <c r="F77" s="354"/>
    </row>
    <row r="78" spans="1:8" x14ac:dyDescent="0.2">
      <c r="A78" s="387" t="s">
        <v>193</v>
      </c>
      <c r="B78" s="388"/>
      <c r="C78" s="388"/>
      <c r="D78" s="388"/>
      <c r="E78" s="389"/>
    </row>
    <row r="79" spans="1:8" x14ac:dyDescent="0.2">
      <c r="A79" s="110"/>
      <c r="B79" s="18"/>
      <c r="C79" s="18"/>
      <c r="D79" s="18"/>
      <c r="E79" s="18"/>
    </row>
    <row r="80" spans="1:8" x14ac:dyDescent="0.2">
      <c r="A80" s="110"/>
      <c r="B80" s="18"/>
      <c r="C80" s="18"/>
      <c r="D80" s="18"/>
      <c r="E80" s="18"/>
    </row>
    <row r="81" spans="1:5" x14ac:dyDescent="0.2">
      <c r="A81" s="110"/>
      <c r="B81" s="18"/>
      <c r="C81" s="18"/>
      <c r="D81" s="18"/>
      <c r="E81" s="18"/>
    </row>
    <row r="82" spans="1:5" x14ac:dyDescent="0.2">
      <c r="A82" s="110"/>
      <c r="B82" s="18"/>
      <c r="C82" s="18"/>
      <c r="D82" s="18"/>
      <c r="E82" s="18" t="s">
        <v>102</v>
      </c>
    </row>
    <row r="83" spans="1:5" x14ac:dyDescent="0.2">
      <c r="A83" s="110"/>
      <c r="B83" s="18"/>
      <c r="C83" s="18"/>
      <c r="D83" s="18"/>
      <c r="E83" s="18"/>
    </row>
    <row r="84" spans="1:5" x14ac:dyDescent="0.2">
      <c r="A84" s="110"/>
      <c r="B84" s="18"/>
      <c r="C84" s="18"/>
      <c r="D84" s="18"/>
      <c r="E84" s="18"/>
    </row>
    <row r="85" spans="1:5" x14ac:dyDescent="0.2">
      <c r="A85" s="110"/>
      <c r="B85" s="18"/>
      <c r="C85" s="18"/>
      <c r="D85" s="18"/>
      <c r="E85" s="18"/>
    </row>
    <row r="86" spans="1:5" x14ac:dyDescent="0.2">
      <c r="A86" s="110"/>
      <c r="B86" s="18"/>
      <c r="C86" s="18"/>
      <c r="D86" s="18"/>
      <c r="E86" s="18"/>
    </row>
    <row r="87" spans="1:5" x14ac:dyDescent="0.2">
      <c r="A87" s="110"/>
      <c r="B87" s="18"/>
      <c r="C87" s="18"/>
      <c r="D87" s="18"/>
      <c r="E87" s="18"/>
    </row>
    <row r="88" spans="1:5" x14ac:dyDescent="0.2">
      <c r="A88" s="110"/>
      <c r="B88" s="18"/>
      <c r="C88" s="18"/>
      <c r="D88" s="18"/>
      <c r="E88" s="18"/>
    </row>
    <row r="89" spans="1:5" x14ac:dyDescent="0.2">
      <c r="A89" s="110"/>
      <c r="B89" s="18"/>
      <c r="C89" s="18"/>
      <c r="D89" s="18"/>
      <c r="E89" s="18"/>
    </row>
    <row r="90" spans="1:5" x14ac:dyDescent="0.2">
      <c r="A90" s="110"/>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68"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2" sqref="B12"/>
    </sheetView>
  </sheetViews>
  <sheetFormatPr defaultColWidth="9" defaultRowHeight="12.75" x14ac:dyDescent="0.2"/>
  <cols>
    <col min="1" max="1" width="9" style="183"/>
    <col min="2" max="2" width="14.625" style="183" customWidth="1"/>
    <col min="3" max="3" width="9" style="183"/>
    <col min="4" max="4" width="16" style="183" customWidth="1"/>
    <col min="5" max="5" width="9" style="184"/>
    <col min="6" max="6" width="12.25" style="162" customWidth="1"/>
    <col min="7" max="8" width="9" style="163"/>
    <col min="9" max="16384" width="9" style="162"/>
  </cols>
  <sheetData>
    <row r="1" spans="1:10" x14ac:dyDescent="0.2">
      <c r="A1" s="164"/>
      <c r="B1" s="165"/>
      <c r="C1" s="165"/>
      <c r="D1" s="165"/>
      <c r="E1" s="166"/>
    </row>
    <row r="2" spans="1:10" s="168" customFormat="1" ht="15.75" x14ac:dyDescent="0.25">
      <c r="A2" s="164" t="s">
        <v>0</v>
      </c>
      <c r="B2" s="398" t="s">
        <v>93</v>
      </c>
      <c r="C2" s="398"/>
      <c r="D2" s="398"/>
      <c r="E2" s="166"/>
      <c r="F2" s="162"/>
      <c r="G2" s="163"/>
      <c r="H2" s="163"/>
      <c r="I2" s="162"/>
      <c r="J2" s="162"/>
    </row>
    <row r="3" spans="1:10" s="168" customFormat="1" ht="15.75" x14ac:dyDescent="0.25">
      <c r="A3" s="164"/>
      <c r="B3" s="27"/>
      <c r="C3" s="165"/>
      <c r="D3" s="165"/>
      <c r="E3" s="166"/>
      <c r="F3" s="162"/>
      <c r="G3" s="163"/>
      <c r="H3" s="163"/>
      <c r="I3" s="162"/>
      <c r="J3" s="162"/>
    </row>
    <row r="4" spans="1:10" s="168" customFormat="1" ht="15.75" x14ac:dyDescent="0.25">
      <c r="A4" s="400" t="s">
        <v>92</v>
      </c>
      <c r="B4" s="401"/>
      <c r="C4" s="401"/>
      <c r="D4" s="401"/>
      <c r="E4" s="169"/>
      <c r="F4" s="162"/>
      <c r="G4" s="163"/>
      <c r="H4" s="163"/>
      <c r="I4" s="162"/>
      <c r="J4" s="162"/>
    </row>
    <row r="5" spans="1:10" s="168" customFormat="1" ht="15.75" x14ac:dyDescent="0.25">
      <c r="A5" s="153" t="str">
        <f>LPG!F3</f>
        <v>EFFECTIVE 02 MARCH 2022</v>
      </c>
      <c r="B5" s="170"/>
      <c r="C5" s="171"/>
      <c r="D5" s="172"/>
      <c r="E5" s="166"/>
      <c r="F5" s="162"/>
      <c r="G5" s="163"/>
      <c r="H5" s="163"/>
      <c r="I5" s="162"/>
      <c r="J5" s="162"/>
    </row>
    <row r="6" spans="1:10" s="168" customFormat="1" ht="16.5" thickBot="1" x14ac:dyDescent="0.3">
      <c r="A6" s="87"/>
      <c r="B6" s="88"/>
      <c r="C6" s="173"/>
      <c r="D6" s="173"/>
      <c r="E6" s="174"/>
      <c r="F6" s="162"/>
      <c r="G6" s="163"/>
      <c r="H6" s="163"/>
      <c r="I6" s="162"/>
      <c r="J6" s="162"/>
    </row>
    <row r="7" spans="1:10" s="168" customFormat="1" ht="15.75" x14ac:dyDescent="0.25">
      <c r="A7" s="3" t="s">
        <v>2</v>
      </c>
      <c r="B7" s="4" t="s">
        <v>81</v>
      </c>
      <c r="C7" s="4" t="s">
        <v>82</v>
      </c>
      <c r="D7" s="4" t="s">
        <v>5</v>
      </c>
      <c r="E7" s="166"/>
      <c r="F7" s="162"/>
      <c r="G7" s="163"/>
      <c r="H7" s="163"/>
      <c r="I7" s="162"/>
      <c r="J7" s="162"/>
    </row>
    <row r="8" spans="1:10" s="168" customFormat="1" ht="15.75" x14ac:dyDescent="0.25">
      <c r="A8" s="3" t="s">
        <v>83</v>
      </c>
      <c r="B8" s="4" t="s">
        <v>84</v>
      </c>
      <c r="C8" s="4" t="s">
        <v>85</v>
      </c>
      <c r="D8" s="4" t="s">
        <v>86</v>
      </c>
      <c r="E8" s="166"/>
      <c r="F8" s="162"/>
      <c r="G8" s="163"/>
      <c r="H8" s="163"/>
      <c r="I8" s="162"/>
      <c r="J8" s="162"/>
    </row>
    <row r="9" spans="1:10" s="168" customFormat="1" ht="15.75" x14ac:dyDescent="0.25">
      <c r="A9" s="3" t="s">
        <v>87</v>
      </c>
      <c r="B9" s="4" t="s">
        <v>23</v>
      </c>
      <c r="C9" s="175"/>
      <c r="D9" s="4" t="s">
        <v>23</v>
      </c>
      <c r="E9" s="166"/>
      <c r="F9" s="162"/>
      <c r="G9" s="163"/>
      <c r="H9" s="163"/>
      <c r="I9" s="162"/>
      <c r="J9" s="162"/>
    </row>
    <row r="10" spans="1:10" s="168" customFormat="1" ht="15.75" x14ac:dyDescent="0.25">
      <c r="A10" s="176"/>
      <c r="B10" s="326"/>
      <c r="C10" s="175"/>
      <c r="D10" s="175"/>
      <c r="E10" s="166"/>
      <c r="F10" s="162"/>
      <c r="G10" s="163"/>
      <c r="H10" s="163"/>
      <c r="I10" s="162"/>
      <c r="J10" s="162"/>
    </row>
    <row r="11" spans="1:10" s="168" customFormat="1" ht="15.75" x14ac:dyDescent="0.25">
      <c r="A11" s="78" t="s">
        <v>25</v>
      </c>
      <c r="B11" s="328">
        <f>1739.62+144.36</f>
        <v>1883.98</v>
      </c>
      <c r="C11" s="101">
        <v>3.4</v>
      </c>
      <c r="D11" s="83">
        <f>B11+C11</f>
        <v>1887.38</v>
      </c>
      <c r="E11" s="177"/>
      <c r="F11" s="303"/>
      <c r="G11" s="308"/>
      <c r="H11" s="163"/>
      <c r="I11" s="162"/>
      <c r="J11" s="162"/>
    </row>
    <row r="12" spans="1:10" s="168" customFormat="1" ht="15.75" x14ac:dyDescent="0.25">
      <c r="A12" s="3" t="s">
        <v>26</v>
      </c>
      <c r="B12" s="29"/>
      <c r="C12" s="24">
        <v>9</v>
      </c>
      <c r="D12" s="80">
        <f>B11+C12</f>
        <v>1892.98</v>
      </c>
      <c r="E12" s="166"/>
      <c r="F12" s="303"/>
      <c r="G12" s="308"/>
      <c r="H12" s="163"/>
      <c r="I12" s="162"/>
      <c r="J12" s="162"/>
    </row>
    <row r="13" spans="1:10" s="168" customFormat="1" ht="15.75" x14ac:dyDescent="0.25">
      <c r="A13" s="3" t="s">
        <v>27</v>
      </c>
      <c r="B13" s="29"/>
      <c r="C13" s="24">
        <v>14</v>
      </c>
      <c r="D13" s="80">
        <f>B11+C13</f>
        <v>1897.98</v>
      </c>
      <c r="E13" s="166"/>
      <c r="F13" s="303"/>
      <c r="G13" s="308"/>
      <c r="H13" s="163"/>
      <c r="I13" s="162"/>
      <c r="J13" s="162"/>
    </row>
    <row r="14" spans="1:10" s="168" customFormat="1" ht="15.75" x14ac:dyDescent="0.25">
      <c r="A14" s="3" t="s">
        <v>28</v>
      </c>
      <c r="B14" s="29"/>
      <c r="C14" s="24">
        <v>20.6</v>
      </c>
      <c r="D14" s="80">
        <f>$B11+C14</f>
        <v>1904.58</v>
      </c>
      <c r="E14" s="166"/>
      <c r="F14" s="303"/>
      <c r="G14" s="308"/>
      <c r="H14" s="163"/>
      <c r="I14" s="162"/>
      <c r="J14" s="162"/>
    </row>
    <row r="15" spans="1:10" s="168" customFormat="1" ht="15.75" x14ac:dyDescent="0.25">
      <c r="A15" s="3" t="s">
        <v>29</v>
      </c>
      <c r="B15" s="29"/>
      <c r="C15" s="24">
        <v>29.9</v>
      </c>
      <c r="D15" s="80">
        <f>$B11+C15</f>
        <v>1913.88</v>
      </c>
      <c r="E15" s="166"/>
      <c r="F15" s="303"/>
      <c r="G15" s="308"/>
      <c r="H15" s="163"/>
      <c r="I15" s="162"/>
      <c r="J15" s="162"/>
    </row>
    <row r="16" spans="1:10" s="168" customFormat="1" ht="15.75" x14ac:dyDescent="0.25">
      <c r="A16" s="3" t="s">
        <v>30</v>
      </c>
      <c r="B16" s="29"/>
      <c r="C16" s="24">
        <v>43.3</v>
      </c>
      <c r="D16" s="80">
        <f>$B11+C16</f>
        <v>1927.28</v>
      </c>
      <c r="E16" s="166"/>
      <c r="F16" s="303"/>
      <c r="G16" s="308"/>
      <c r="H16" s="163"/>
      <c r="I16" s="162"/>
      <c r="J16" s="162"/>
    </row>
    <row r="17" spans="1:10" s="168" customFormat="1" ht="15.75" x14ac:dyDescent="0.25">
      <c r="A17" s="3" t="s">
        <v>31</v>
      </c>
      <c r="B17" s="29"/>
      <c r="C17" s="24">
        <v>55.2</v>
      </c>
      <c r="D17" s="80">
        <f>$B11+C17</f>
        <v>1939.18</v>
      </c>
      <c r="E17" s="166"/>
      <c r="F17" s="303"/>
      <c r="G17" s="308"/>
      <c r="H17" s="163"/>
      <c r="I17" s="162"/>
      <c r="J17" s="162"/>
    </row>
    <row r="18" spans="1:10" s="168" customFormat="1" ht="15.75" x14ac:dyDescent="0.25">
      <c r="A18" s="3" t="s">
        <v>32</v>
      </c>
      <c r="B18" s="29"/>
      <c r="C18" s="24">
        <v>77.900000000000006</v>
      </c>
      <c r="D18" s="80">
        <f>$B11+C18</f>
        <v>1961.88</v>
      </c>
      <c r="E18" s="166"/>
      <c r="F18" s="303"/>
      <c r="G18" s="308"/>
      <c r="H18" s="163"/>
      <c r="I18" s="162"/>
      <c r="J18" s="162"/>
    </row>
    <row r="19" spans="1:10" s="168" customFormat="1" ht="15.75" x14ac:dyDescent="0.25">
      <c r="A19" s="3" t="s">
        <v>33</v>
      </c>
      <c r="B19" s="29"/>
      <c r="C19" s="24">
        <v>101.8</v>
      </c>
      <c r="D19" s="80">
        <f>$B11+C19</f>
        <v>1985.78</v>
      </c>
      <c r="E19" s="166"/>
      <c r="F19" s="303"/>
      <c r="G19" s="308"/>
      <c r="H19" s="163"/>
      <c r="I19" s="162"/>
      <c r="J19" s="162"/>
    </row>
    <row r="20" spans="1:10" s="168" customFormat="1" ht="15.75" x14ac:dyDescent="0.25">
      <c r="A20" s="3" t="s">
        <v>34</v>
      </c>
      <c r="B20" s="29"/>
      <c r="C20" s="24">
        <v>117.2</v>
      </c>
      <c r="D20" s="80">
        <f>$B11+C20</f>
        <v>2001.18</v>
      </c>
      <c r="E20" s="166"/>
      <c r="F20" s="303"/>
      <c r="G20" s="308"/>
      <c r="H20" s="163"/>
      <c r="I20" s="162"/>
      <c r="J20" s="162"/>
    </row>
    <row r="21" spans="1:10" s="168" customFormat="1" ht="15.75" x14ac:dyDescent="0.25">
      <c r="A21" s="3" t="s">
        <v>35</v>
      </c>
      <c r="B21" s="29"/>
      <c r="C21" s="24">
        <v>139.69999999999999</v>
      </c>
      <c r="D21" s="80">
        <f>$B11+C21</f>
        <v>2023.68</v>
      </c>
      <c r="E21" s="166"/>
      <c r="F21" s="303"/>
      <c r="G21" s="308"/>
      <c r="H21" s="163"/>
      <c r="I21" s="162"/>
      <c r="J21" s="162"/>
    </row>
    <row r="22" spans="1:10" s="168" customFormat="1" ht="15.75" x14ac:dyDescent="0.25">
      <c r="A22" s="3" t="s">
        <v>36</v>
      </c>
      <c r="B22" s="29"/>
      <c r="C22" s="24">
        <v>158.5</v>
      </c>
      <c r="D22" s="80">
        <f>$B11+C22</f>
        <v>2042.48</v>
      </c>
      <c r="E22" s="166"/>
      <c r="F22" s="303"/>
      <c r="G22" s="308"/>
      <c r="H22" s="163"/>
      <c r="I22" s="162"/>
      <c r="J22" s="162"/>
    </row>
    <row r="23" spans="1:10" s="168" customFormat="1" ht="15.75" x14ac:dyDescent="0.25">
      <c r="A23" s="3" t="s">
        <v>37</v>
      </c>
      <c r="B23" s="29"/>
      <c r="C23" s="24">
        <v>119.2</v>
      </c>
      <c r="D23" s="80">
        <f>$B11+C23</f>
        <v>2003.18</v>
      </c>
      <c r="E23" s="166"/>
      <c r="F23" s="303"/>
      <c r="G23" s="308"/>
      <c r="H23" s="163"/>
      <c r="I23" s="162"/>
      <c r="J23" s="162"/>
    </row>
    <row r="24" spans="1:10" s="168" customFormat="1" ht="15.75" x14ac:dyDescent="0.25">
      <c r="A24" s="3" t="s">
        <v>38</v>
      </c>
      <c r="B24" s="29"/>
      <c r="C24" s="24">
        <v>159.69999999999999</v>
      </c>
      <c r="D24" s="80">
        <f>$B11+C24</f>
        <v>2043.68</v>
      </c>
      <c r="E24" s="166"/>
      <c r="F24" s="303"/>
      <c r="G24" s="308"/>
      <c r="H24" s="163"/>
      <c r="I24" s="162"/>
      <c r="J24" s="162"/>
    </row>
    <row r="25" spans="1:10" s="168" customFormat="1" ht="15.75" x14ac:dyDescent="0.25">
      <c r="A25" s="3" t="s">
        <v>39</v>
      </c>
      <c r="B25" s="29"/>
      <c r="C25" s="24">
        <v>148.80000000000001</v>
      </c>
      <c r="D25" s="80">
        <f>$B11+C25</f>
        <v>2032.78</v>
      </c>
      <c r="E25" s="166"/>
      <c r="F25" s="303"/>
      <c r="G25" s="308"/>
      <c r="H25" s="163"/>
      <c r="I25" s="162"/>
      <c r="J25" s="162"/>
    </row>
    <row r="26" spans="1:10" s="168" customFormat="1" ht="15.75" x14ac:dyDescent="0.25">
      <c r="A26" s="81" t="s">
        <v>70</v>
      </c>
      <c r="B26" s="175"/>
      <c r="C26" s="24">
        <v>55.2</v>
      </c>
      <c r="D26" s="80">
        <f>$B11+C26</f>
        <v>1939.18</v>
      </c>
      <c r="E26" s="166"/>
      <c r="F26" s="303"/>
      <c r="G26" s="308"/>
      <c r="H26" s="163"/>
      <c r="I26" s="162"/>
      <c r="J26" s="162"/>
    </row>
    <row r="27" spans="1:10" s="168" customFormat="1" ht="15.75" x14ac:dyDescent="0.25">
      <c r="A27" s="81" t="s">
        <v>71</v>
      </c>
      <c r="B27" s="175"/>
      <c r="C27" s="24">
        <v>148.80000000000001</v>
      </c>
      <c r="D27" s="80">
        <f>$B11+C27</f>
        <v>2032.78</v>
      </c>
      <c r="E27" s="166"/>
      <c r="F27" s="303"/>
      <c r="G27" s="308"/>
      <c r="H27" s="163"/>
      <c r="I27" s="162"/>
      <c r="J27" s="162"/>
    </row>
    <row r="28" spans="1:10" s="168" customFormat="1" ht="15.75" x14ac:dyDescent="0.25">
      <c r="A28" s="176"/>
      <c r="B28" s="178"/>
      <c r="C28" s="178"/>
      <c r="D28" s="79"/>
      <c r="E28" s="179"/>
      <c r="F28" s="303"/>
      <c r="G28" s="184"/>
      <c r="H28" s="163"/>
      <c r="I28" s="162"/>
      <c r="J28" s="162"/>
    </row>
    <row r="29" spans="1:10" s="168" customFormat="1" ht="15.75" x14ac:dyDescent="0.25">
      <c r="A29" s="180"/>
      <c r="B29" s="165"/>
      <c r="C29" s="165"/>
      <c r="D29" s="80"/>
      <c r="E29" s="166"/>
      <c r="F29" s="303"/>
      <c r="G29" s="184"/>
      <c r="H29" s="163"/>
      <c r="I29" s="162"/>
      <c r="J29" s="162"/>
    </row>
    <row r="30" spans="1:10" s="168" customFormat="1" ht="15.75" x14ac:dyDescent="0.25">
      <c r="A30" s="3" t="s">
        <v>40</v>
      </c>
      <c r="B30" s="29">
        <f>B11</f>
        <v>1883.98</v>
      </c>
      <c r="C30" s="24">
        <v>21.5</v>
      </c>
      <c r="D30" s="80">
        <f>$B11+C30</f>
        <v>1905.48</v>
      </c>
      <c r="E30" s="166"/>
      <c r="F30" s="303"/>
      <c r="G30" s="308"/>
      <c r="H30" s="163"/>
      <c r="I30" s="162"/>
      <c r="J30" s="162"/>
    </row>
    <row r="31" spans="1:10" s="168" customFormat="1" ht="15.75" x14ac:dyDescent="0.25">
      <c r="A31" s="3" t="s">
        <v>98</v>
      </c>
      <c r="B31" s="29"/>
      <c r="C31" s="24">
        <v>33.9</v>
      </c>
      <c r="D31" s="80">
        <f>B30+C31</f>
        <v>1917.88</v>
      </c>
      <c r="E31" s="166"/>
      <c r="F31" s="303"/>
      <c r="G31" s="308"/>
      <c r="H31" s="163"/>
      <c r="I31" s="162"/>
      <c r="J31" s="162"/>
    </row>
    <row r="32" spans="1:10" s="168" customFormat="1" ht="15.75" x14ac:dyDescent="0.25">
      <c r="A32" s="3" t="s">
        <v>41</v>
      </c>
      <c r="B32" s="29"/>
      <c r="C32" s="24">
        <v>26.8</v>
      </c>
      <c r="D32" s="80">
        <f>B30+C32</f>
        <v>1910.78</v>
      </c>
      <c r="E32" s="166"/>
      <c r="F32" s="303"/>
      <c r="G32" s="308"/>
      <c r="H32" s="163"/>
      <c r="I32" s="162"/>
      <c r="J32" s="162"/>
    </row>
    <row r="33" spans="1:10" s="168" customFormat="1" ht="15.75" x14ac:dyDescent="0.25">
      <c r="A33" s="3" t="s">
        <v>42</v>
      </c>
      <c r="B33" s="29"/>
      <c r="C33" s="24">
        <v>38.1</v>
      </c>
      <c r="D33" s="80">
        <f>B30+C33</f>
        <v>1922.08</v>
      </c>
      <c r="E33" s="166"/>
      <c r="F33" s="303"/>
      <c r="G33" s="308"/>
      <c r="H33" s="163"/>
      <c r="I33" s="162"/>
      <c r="J33" s="162"/>
    </row>
    <row r="34" spans="1:10" s="168" customFormat="1" ht="15.75" x14ac:dyDescent="0.25">
      <c r="A34" s="3" t="s">
        <v>43</v>
      </c>
      <c r="B34" s="29"/>
      <c r="C34" s="24">
        <v>52.2</v>
      </c>
      <c r="D34" s="80">
        <f>B30+C34</f>
        <v>1936.18</v>
      </c>
      <c r="E34" s="166"/>
      <c r="F34" s="303"/>
      <c r="G34" s="308"/>
      <c r="H34" s="163"/>
      <c r="I34" s="162"/>
      <c r="J34" s="162"/>
    </row>
    <row r="35" spans="1:10" s="168" customFormat="1" ht="15.75" x14ac:dyDescent="0.25">
      <c r="A35" s="3" t="s">
        <v>44</v>
      </c>
      <c r="B35" s="29"/>
      <c r="C35" s="24">
        <v>49.2</v>
      </c>
      <c r="D35" s="80">
        <f>B30+C35</f>
        <v>1933.18</v>
      </c>
      <c r="E35" s="166"/>
      <c r="F35" s="303"/>
      <c r="G35" s="308"/>
      <c r="H35" s="163"/>
      <c r="I35" s="162"/>
      <c r="J35" s="162"/>
    </row>
    <row r="36" spans="1:10" s="168" customFormat="1" ht="15.75" x14ac:dyDescent="0.25">
      <c r="A36" s="3" t="s">
        <v>45</v>
      </c>
      <c r="B36" s="29"/>
      <c r="C36" s="24">
        <v>62.4</v>
      </c>
      <c r="D36" s="80">
        <f>$B30+C36</f>
        <v>1946.38</v>
      </c>
      <c r="E36" s="166"/>
      <c r="F36" s="303"/>
      <c r="G36" s="308"/>
      <c r="H36" s="163"/>
      <c r="I36" s="162"/>
      <c r="J36" s="162"/>
    </row>
    <row r="37" spans="1:10" s="168" customFormat="1" ht="15.75" x14ac:dyDescent="0.25">
      <c r="A37" s="3" t="s">
        <v>46</v>
      </c>
      <c r="B37" s="29"/>
      <c r="C37" s="24">
        <v>67.400000000000006</v>
      </c>
      <c r="D37" s="80">
        <f>$B30+C37</f>
        <v>1951.38</v>
      </c>
      <c r="E37" s="166"/>
      <c r="F37" s="303"/>
      <c r="G37" s="308"/>
      <c r="H37" s="163"/>
      <c r="I37" s="162"/>
      <c r="J37" s="162"/>
    </row>
    <row r="38" spans="1:10" s="168" customFormat="1" ht="15.75" x14ac:dyDescent="0.25">
      <c r="A38" s="3" t="s">
        <v>47</v>
      </c>
      <c r="B38" s="29"/>
      <c r="C38" s="24">
        <v>78.8</v>
      </c>
      <c r="D38" s="80">
        <f>$B30+C38</f>
        <v>1962.78</v>
      </c>
      <c r="E38" s="166"/>
      <c r="F38" s="303"/>
      <c r="G38" s="308"/>
      <c r="H38" s="163"/>
      <c r="I38" s="162"/>
      <c r="J38" s="162"/>
    </row>
    <row r="39" spans="1:10" s="168" customFormat="1" ht="15.75" x14ac:dyDescent="0.25">
      <c r="A39" s="176"/>
      <c r="B39" s="178"/>
      <c r="C39" s="90"/>
      <c r="D39" s="79"/>
      <c r="E39" s="179"/>
      <c r="F39" s="303"/>
      <c r="G39" s="309"/>
      <c r="H39" s="163"/>
      <c r="I39" s="162"/>
      <c r="J39" s="162"/>
    </row>
    <row r="40" spans="1:10" s="168" customFormat="1" ht="15.75" x14ac:dyDescent="0.25">
      <c r="A40" s="180"/>
      <c r="B40" s="165"/>
      <c r="C40" s="165"/>
      <c r="D40" s="80"/>
      <c r="E40" s="166"/>
      <c r="F40" s="303"/>
      <c r="G40" s="184"/>
      <c r="H40" s="163"/>
      <c r="I40" s="162"/>
      <c r="J40" s="162"/>
    </row>
    <row r="41" spans="1:10" s="168" customFormat="1" ht="15.75" x14ac:dyDescent="0.25">
      <c r="A41" s="3" t="s">
        <v>48</v>
      </c>
      <c r="B41" s="29">
        <f>B11</f>
        <v>1883.98</v>
      </c>
      <c r="C41" s="24">
        <v>43.7</v>
      </c>
      <c r="D41" s="80">
        <f>$B41+C41</f>
        <v>1927.68</v>
      </c>
      <c r="E41" s="166"/>
      <c r="F41" s="303"/>
      <c r="G41" s="308"/>
      <c r="H41" s="163"/>
      <c r="I41" s="162"/>
      <c r="J41" s="162"/>
    </row>
    <row r="42" spans="1:10" s="168" customFormat="1" ht="15.75" x14ac:dyDescent="0.25">
      <c r="A42" s="3" t="s">
        <v>49</v>
      </c>
      <c r="B42" s="29"/>
      <c r="C42" s="24">
        <v>52.5</v>
      </c>
      <c r="D42" s="80">
        <f>$B41+C42</f>
        <v>1936.48</v>
      </c>
      <c r="E42" s="166"/>
      <c r="F42" s="303"/>
      <c r="G42" s="308"/>
      <c r="H42" s="163"/>
      <c r="I42" s="162"/>
      <c r="J42" s="162"/>
    </row>
    <row r="43" spans="1:10" s="168" customFormat="1" ht="15.75" x14ac:dyDescent="0.25">
      <c r="A43" s="3" t="s">
        <v>50</v>
      </c>
      <c r="B43" s="29"/>
      <c r="C43" s="24">
        <v>67.3</v>
      </c>
      <c r="D43" s="80">
        <f>$B41+C43</f>
        <v>1951.28</v>
      </c>
      <c r="E43" s="166"/>
      <c r="F43" s="303"/>
      <c r="G43" s="308"/>
      <c r="H43" s="163"/>
      <c r="I43" s="162"/>
      <c r="J43" s="162"/>
    </row>
    <row r="44" spans="1:10" s="168" customFormat="1" ht="15.75" x14ac:dyDescent="0.25">
      <c r="A44" s="3" t="s">
        <v>51</v>
      </c>
      <c r="B44" s="29"/>
      <c r="C44" s="24">
        <v>80</v>
      </c>
      <c r="D44" s="80">
        <f>$B41+C44</f>
        <v>1963.98</v>
      </c>
      <c r="E44" s="166"/>
      <c r="F44" s="303"/>
      <c r="G44" s="308"/>
      <c r="H44" s="163"/>
      <c r="I44" s="162"/>
      <c r="J44" s="162"/>
    </row>
    <row r="45" spans="1:10" s="168" customFormat="1" ht="15.75" x14ac:dyDescent="0.25">
      <c r="A45" s="82" t="s">
        <v>52</v>
      </c>
      <c r="B45" s="83" t="s">
        <v>53</v>
      </c>
      <c r="C45" s="333">
        <v>64.900000000000006</v>
      </c>
      <c r="D45" s="83">
        <f>$B41+C45</f>
        <v>1948.88</v>
      </c>
      <c r="E45" s="177"/>
      <c r="F45" s="303"/>
      <c r="G45" s="308"/>
      <c r="H45" s="163"/>
      <c r="I45" s="162"/>
      <c r="J45" s="162"/>
    </row>
    <row r="46" spans="1:10" s="168" customFormat="1" ht="15.75" x14ac:dyDescent="0.25">
      <c r="A46" s="3" t="s">
        <v>54</v>
      </c>
      <c r="B46" s="29"/>
      <c r="C46" s="24">
        <v>82.2</v>
      </c>
      <c r="D46" s="80">
        <f>$B41+C46</f>
        <v>1966.18</v>
      </c>
      <c r="E46" s="166"/>
      <c r="F46" s="303"/>
      <c r="G46" s="308"/>
      <c r="H46" s="163"/>
      <c r="I46" s="162"/>
      <c r="J46" s="162"/>
    </row>
    <row r="47" spans="1:10" s="168" customFormat="1" ht="15.75" x14ac:dyDescent="0.25">
      <c r="A47" s="3" t="s">
        <v>55</v>
      </c>
      <c r="B47" s="29"/>
      <c r="C47" s="24">
        <v>105.2</v>
      </c>
      <c r="D47" s="80">
        <f>$B41+C47</f>
        <v>1989.18</v>
      </c>
      <c r="E47" s="166"/>
      <c r="F47" s="303"/>
      <c r="G47" s="308"/>
      <c r="H47" s="163"/>
      <c r="I47" s="162"/>
      <c r="J47" s="162"/>
    </row>
    <row r="48" spans="1:10" s="168" customFormat="1" ht="15.75" x14ac:dyDescent="0.25">
      <c r="A48" s="3" t="s">
        <v>56</v>
      </c>
      <c r="B48" s="29"/>
      <c r="C48" s="24">
        <v>108.3</v>
      </c>
      <c r="D48" s="80">
        <f>$B41+C48</f>
        <v>1992.28</v>
      </c>
      <c r="E48" s="166"/>
      <c r="F48" s="303"/>
      <c r="G48" s="308"/>
      <c r="H48" s="163"/>
      <c r="I48" s="162"/>
      <c r="J48" s="162"/>
    </row>
    <row r="49" spans="1:10" s="168" customFormat="1" ht="15.75" x14ac:dyDescent="0.25">
      <c r="A49" s="3" t="s">
        <v>57</v>
      </c>
      <c r="B49" s="29"/>
      <c r="C49" s="24">
        <v>125.8</v>
      </c>
      <c r="D49" s="80">
        <f>$B41+C49</f>
        <v>2009.78</v>
      </c>
      <c r="E49" s="166"/>
      <c r="F49" s="303"/>
      <c r="G49" s="308"/>
      <c r="H49" s="163"/>
      <c r="I49" s="162"/>
      <c r="J49" s="162"/>
    </row>
    <row r="50" spans="1:10" s="168" customFormat="1" ht="15.75" x14ac:dyDescent="0.25">
      <c r="A50" s="3" t="s">
        <v>58</v>
      </c>
      <c r="B50" s="165"/>
      <c r="C50" s="24">
        <v>146.69999999999999</v>
      </c>
      <c r="D50" s="80">
        <f>$B41+C50</f>
        <v>2030.68</v>
      </c>
      <c r="E50" s="166"/>
      <c r="F50" s="303"/>
      <c r="G50" s="308"/>
      <c r="H50" s="163"/>
      <c r="I50" s="162"/>
      <c r="J50" s="162"/>
    </row>
    <row r="51" spans="1:10" s="168" customFormat="1" ht="15.75" x14ac:dyDescent="0.25">
      <c r="A51" s="3" t="s">
        <v>59</v>
      </c>
      <c r="B51" s="165"/>
      <c r="C51" s="24">
        <v>131.1</v>
      </c>
      <c r="D51" s="80">
        <f>$B41+C51</f>
        <v>2015.08</v>
      </c>
      <c r="E51" s="166"/>
      <c r="F51" s="303"/>
      <c r="G51" s="308"/>
      <c r="H51" s="163"/>
      <c r="I51" s="162"/>
      <c r="J51" s="162"/>
    </row>
    <row r="52" spans="1:10" s="168" customFormat="1" ht="15.75" x14ac:dyDescent="0.25">
      <c r="A52" s="3" t="s">
        <v>60</v>
      </c>
      <c r="B52" s="165"/>
      <c r="C52" s="24">
        <v>128.9</v>
      </c>
      <c r="D52" s="80">
        <f>$B41+C52</f>
        <v>2012.88</v>
      </c>
      <c r="E52" s="166"/>
      <c r="F52" s="303"/>
      <c r="G52" s="308"/>
      <c r="H52" s="163"/>
      <c r="I52" s="162"/>
      <c r="J52" s="162"/>
    </row>
    <row r="53" spans="1:10" s="168" customFormat="1" ht="15.75" x14ac:dyDescent="0.25">
      <c r="A53" s="3" t="s">
        <v>61</v>
      </c>
      <c r="B53" s="165"/>
      <c r="C53" s="24">
        <v>148.1</v>
      </c>
      <c r="D53" s="80">
        <f>$B41+C53</f>
        <v>2032.08</v>
      </c>
      <c r="E53" s="166"/>
      <c r="F53" s="303"/>
      <c r="G53" s="308"/>
      <c r="H53" s="163"/>
      <c r="I53" s="162"/>
      <c r="J53" s="162"/>
    </row>
    <row r="54" spans="1:10" s="168" customFormat="1" ht="15.75" x14ac:dyDescent="0.25">
      <c r="A54" s="81" t="s">
        <v>72</v>
      </c>
      <c r="B54" s="175"/>
      <c r="C54" s="24">
        <v>67.3</v>
      </c>
      <c r="D54" s="80">
        <f>$B41+C54</f>
        <v>1951.28</v>
      </c>
      <c r="E54" s="166"/>
      <c r="F54" s="303"/>
      <c r="G54" s="308"/>
      <c r="H54" s="163"/>
      <c r="I54" s="162"/>
      <c r="J54" s="162"/>
    </row>
    <row r="55" spans="1:10" s="168" customFormat="1" ht="15.75" x14ac:dyDescent="0.25">
      <c r="A55" s="81" t="s">
        <v>73</v>
      </c>
      <c r="B55" s="175"/>
      <c r="C55" s="24">
        <v>80</v>
      </c>
      <c r="D55" s="80">
        <f>$B41+C55</f>
        <v>1963.98</v>
      </c>
      <c r="E55" s="166"/>
      <c r="F55" s="303"/>
      <c r="G55" s="308"/>
      <c r="H55" s="163"/>
      <c r="I55" s="162"/>
      <c r="J55" s="162"/>
    </row>
    <row r="56" spans="1:10" s="168" customFormat="1" ht="15.75" x14ac:dyDescent="0.25">
      <c r="A56" s="81" t="s">
        <v>74</v>
      </c>
      <c r="B56" s="175"/>
      <c r="C56" s="24">
        <v>82.2</v>
      </c>
      <c r="D56" s="80">
        <f>$B41+C56</f>
        <v>1966.18</v>
      </c>
      <c r="E56" s="166"/>
      <c r="F56" s="303"/>
      <c r="G56" s="308"/>
      <c r="H56" s="163"/>
      <c r="I56" s="162"/>
      <c r="J56" s="162"/>
    </row>
    <row r="57" spans="1:10" s="168" customFormat="1" ht="15.75" x14ac:dyDescent="0.25">
      <c r="A57" s="81" t="s">
        <v>75</v>
      </c>
      <c r="B57" s="175"/>
      <c r="C57" s="24">
        <v>105.2</v>
      </c>
      <c r="D57" s="80">
        <f>$B41+C57</f>
        <v>1989.18</v>
      </c>
      <c r="E57" s="166"/>
      <c r="F57" s="303"/>
      <c r="G57" s="308"/>
      <c r="H57" s="163"/>
      <c r="I57" s="162"/>
      <c r="J57" s="162"/>
    </row>
    <row r="58" spans="1:10" s="168" customFormat="1" ht="15.75" x14ac:dyDescent="0.25">
      <c r="A58" s="81" t="s">
        <v>76</v>
      </c>
      <c r="B58" s="175"/>
      <c r="C58" s="24">
        <v>108.3</v>
      </c>
      <c r="D58" s="80">
        <f>$B41+C58</f>
        <v>1992.28</v>
      </c>
      <c r="E58" s="166"/>
      <c r="F58" s="303"/>
      <c r="G58" s="308"/>
      <c r="H58" s="163"/>
      <c r="I58" s="162"/>
      <c r="J58" s="162"/>
    </row>
    <row r="59" spans="1:10" s="168" customFormat="1" ht="15.75" x14ac:dyDescent="0.25">
      <c r="A59" s="81" t="s">
        <v>77</v>
      </c>
      <c r="B59" s="175"/>
      <c r="C59" s="24">
        <v>125.8</v>
      </c>
      <c r="D59" s="80">
        <f>$B41+C59</f>
        <v>2009.78</v>
      </c>
      <c r="E59" s="166"/>
      <c r="F59" s="303"/>
      <c r="G59" s="308"/>
      <c r="H59" s="163"/>
      <c r="I59" s="162"/>
      <c r="J59" s="162"/>
    </row>
    <row r="60" spans="1:10" s="168" customFormat="1" ht="15.75" x14ac:dyDescent="0.25">
      <c r="A60" s="81" t="s">
        <v>78</v>
      </c>
      <c r="B60" s="175"/>
      <c r="C60" s="24">
        <v>146.69999999999999</v>
      </c>
      <c r="D60" s="80">
        <f>$B41+C60</f>
        <v>2030.68</v>
      </c>
      <c r="E60" s="166"/>
      <c r="F60" s="303"/>
      <c r="G60" s="308"/>
      <c r="H60" s="163"/>
      <c r="I60" s="162"/>
      <c r="J60" s="162"/>
    </row>
    <row r="61" spans="1:10" s="168" customFormat="1" ht="15.75" x14ac:dyDescent="0.25">
      <c r="A61" s="81" t="s">
        <v>79</v>
      </c>
      <c r="B61" s="175"/>
      <c r="C61" s="24">
        <v>148.1</v>
      </c>
      <c r="D61" s="80">
        <f>$B41+C61</f>
        <v>2032.08</v>
      </c>
      <c r="E61" s="166"/>
      <c r="F61" s="303"/>
      <c r="G61" s="308"/>
      <c r="H61" s="163"/>
      <c r="I61" s="162"/>
      <c r="J61" s="162"/>
    </row>
    <row r="62" spans="1:10" s="168" customFormat="1" ht="15.75" x14ac:dyDescent="0.25">
      <c r="A62" s="78"/>
      <c r="B62" s="178"/>
      <c r="C62" s="178"/>
      <c r="D62" s="79"/>
      <c r="E62" s="179"/>
      <c r="F62" s="303"/>
      <c r="G62" s="184"/>
      <c r="H62" s="163"/>
      <c r="I62" s="162"/>
      <c r="J62" s="162"/>
    </row>
    <row r="63" spans="1:10" s="168" customFormat="1" ht="15.75" x14ac:dyDescent="0.25">
      <c r="A63" s="3"/>
      <c r="B63" s="165"/>
      <c r="C63" s="165"/>
      <c r="D63" s="80"/>
      <c r="E63" s="166"/>
      <c r="F63" s="303"/>
      <c r="G63" s="184"/>
      <c r="H63" s="163"/>
      <c r="I63" s="162"/>
      <c r="J63" s="162"/>
    </row>
    <row r="64" spans="1:10" s="168" customFormat="1" ht="15.75" x14ac:dyDescent="0.25">
      <c r="A64" s="3" t="s">
        <v>62</v>
      </c>
      <c r="B64" s="29">
        <f>B11</f>
        <v>1883.98</v>
      </c>
      <c r="C64" s="24">
        <v>79.2</v>
      </c>
      <c r="D64" s="80">
        <f>$B41+C64</f>
        <v>1963.18</v>
      </c>
      <c r="E64" s="166"/>
      <c r="F64" s="303"/>
      <c r="G64" s="308"/>
      <c r="H64" s="163"/>
      <c r="I64" s="162"/>
      <c r="J64" s="162"/>
    </row>
    <row r="65" spans="1:10" s="168" customFormat="1" ht="15.75" x14ac:dyDescent="0.25">
      <c r="A65" s="3" t="s">
        <v>63</v>
      </c>
      <c r="B65" s="29"/>
      <c r="C65" s="24">
        <v>101.8</v>
      </c>
      <c r="D65" s="80">
        <f>$B41+C65</f>
        <v>1985.78</v>
      </c>
      <c r="E65" s="166"/>
      <c r="F65" s="303"/>
      <c r="G65" s="308"/>
      <c r="H65" s="163"/>
      <c r="I65" s="162"/>
      <c r="J65" s="162"/>
    </row>
    <row r="66" spans="1:10" s="168" customFormat="1" ht="15.75" x14ac:dyDescent="0.25">
      <c r="A66" s="3" t="s">
        <v>64</v>
      </c>
      <c r="B66" s="29"/>
      <c r="C66" s="24">
        <v>118.6</v>
      </c>
      <c r="D66" s="80">
        <f>$B41+C66</f>
        <v>2002.58</v>
      </c>
      <c r="E66" s="166"/>
      <c r="F66" s="303"/>
      <c r="G66" s="308"/>
      <c r="H66" s="163"/>
      <c r="I66" s="162"/>
      <c r="J66" s="162"/>
    </row>
    <row r="67" spans="1:10" s="168" customFormat="1" ht="15.75" x14ac:dyDescent="0.25">
      <c r="A67" s="3" t="s">
        <v>65</v>
      </c>
      <c r="B67" s="29"/>
      <c r="C67" s="24">
        <v>116.2</v>
      </c>
      <c r="D67" s="80">
        <f>$B41+C67</f>
        <v>2000.18</v>
      </c>
      <c r="E67" s="166"/>
      <c r="F67" s="303"/>
      <c r="G67" s="308"/>
      <c r="H67" s="163"/>
      <c r="I67" s="162"/>
      <c r="J67" s="162"/>
    </row>
    <row r="68" spans="1:10" s="168" customFormat="1" ht="15.75" x14ac:dyDescent="0.25">
      <c r="A68" s="3" t="s">
        <v>88</v>
      </c>
      <c r="B68" s="80" t="s">
        <v>89</v>
      </c>
      <c r="C68" s="24">
        <v>123.4</v>
      </c>
      <c r="D68" s="80">
        <f>$B41+C68</f>
        <v>2007.38</v>
      </c>
      <c r="E68" s="166"/>
      <c r="F68" s="303"/>
      <c r="G68" s="308"/>
      <c r="H68" s="163"/>
      <c r="I68" s="162"/>
      <c r="J68" s="162"/>
    </row>
    <row r="69" spans="1:10" s="168" customFormat="1" ht="15.75" x14ac:dyDescent="0.25">
      <c r="A69" s="3" t="s">
        <v>67</v>
      </c>
      <c r="B69" s="29"/>
      <c r="C69" s="24">
        <v>123.1</v>
      </c>
      <c r="D69" s="80">
        <f>$B41+C69</f>
        <v>2007.08</v>
      </c>
      <c r="E69" s="166"/>
      <c r="F69" s="303"/>
      <c r="G69" s="308"/>
      <c r="H69" s="163"/>
      <c r="I69" s="162"/>
      <c r="J69" s="162"/>
    </row>
    <row r="70" spans="1:10" s="168" customFormat="1" ht="15.75" x14ac:dyDescent="0.25">
      <c r="A70" s="3" t="s">
        <v>68</v>
      </c>
      <c r="B70" s="29"/>
      <c r="C70" s="24">
        <v>138.5</v>
      </c>
      <c r="D70" s="80">
        <f>$B41+C70</f>
        <v>2022.48</v>
      </c>
      <c r="E70" s="166"/>
      <c r="F70" s="303"/>
      <c r="G70" s="308"/>
      <c r="H70" s="163"/>
      <c r="I70" s="162"/>
      <c r="J70" s="162"/>
    </row>
    <row r="71" spans="1:10" s="168" customFormat="1" ht="16.5" thickBot="1" x14ac:dyDescent="0.3">
      <c r="A71" s="182"/>
      <c r="B71" s="173"/>
      <c r="C71" s="91"/>
      <c r="D71" s="173"/>
      <c r="E71" s="174"/>
      <c r="F71" s="162"/>
      <c r="G71" s="163"/>
      <c r="H71" s="163"/>
      <c r="I71" s="162"/>
      <c r="J71" s="162"/>
    </row>
    <row r="72" spans="1:10" s="168" customFormat="1" ht="16.5" thickBot="1" x14ac:dyDescent="0.3">
      <c r="A72" s="183"/>
      <c r="B72" s="183"/>
      <c r="C72" s="183"/>
      <c r="D72" s="183"/>
      <c r="E72" s="184"/>
      <c r="F72" s="162"/>
      <c r="G72" s="163"/>
      <c r="H72" s="163"/>
      <c r="I72" s="162"/>
      <c r="J72" s="162"/>
    </row>
    <row r="73" spans="1:10" s="168" customFormat="1" ht="15.75" x14ac:dyDescent="0.25">
      <c r="A73" s="185"/>
      <c r="B73" s="186"/>
      <c r="C73" s="186"/>
      <c r="D73" s="186"/>
      <c r="E73" s="187"/>
      <c r="F73" s="162"/>
      <c r="G73" s="163"/>
      <c r="H73" s="163"/>
      <c r="I73" s="162"/>
      <c r="J73" s="162"/>
    </row>
    <row r="74" spans="1:10" s="168" customFormat="1" ht="15.75" x14ac:dyDescent="0.25">
      <c r="A74" s="164" t="s">
        <v>0</v>
      </c>
      <c r="B74" s="398" t="s">
        <v>94</v>
      </c>
      <c r="C74" s="399"/>
      <c r="D74" s="399"/>
      <c r="E74" s="166"/>
      <c r="F74" s="162"/>
      <c r="G74" s="163"/>
      <c r="H74" s="163"/>
      <c r="I74" s="162"/>
      <c r="J74" s="162"/>
    </row>
    <row r="75" spans="1:10" s="168" customFormat="1" ht="15.75" x14ac:dyDescent="0.25">
      <c r="A75" s="164"/>
      <c r="B75" s="27"/>
      <c r="C75" s="165"/>
      <c r="D75" s="165"/>
      <c r="E75" s="166"/>
      <c r="F75" s="162"/>
      <c r="G75" s="163"/>
      <c r="H75" s="163"/>
      <c r="I75" s="162"/>
      <c r="J75" s="162"/>
    </row>
    <row r="76" spans="1:10" s="168" customFormat="1" ht="15.75" x14ac:dyDescent="0.25">
      <c r="A76" s="402" t="str">
        <f>A4</f>
        <v xml:space="preserve">WHOLESALE PRICES IN THE REPUBLIC OF SOUTH AFRICA </v>
      </c>
      <c r="B76" s="403"/>
      <c r="C76" s="403"/>
      <c r="D76" s="403"/>
      <c r="E76" s="169"/>
      <c r="F76" s="162"/>
      <c r="G76" s="163"/>
      <c r="H76" s="163"/>
      <c r="I76" s="162"/>
      <c r="J76" s="162"/>
    </row>
    <row r="77" spans="1:10" s="168" customFormat="1" ht="15.75" x14ac:dyDescent="0.25">
      <c r="A77" s="188" t="str">
        <f>A5</f>
        <v>EFFECTIVE 02 MARCH 2022</v>
      </c>
      <c r="B77" s="189"/>
      <c r="C77" s="175"/>
      <c r="D77" s="167"/>
      <c r="E77" s="166"/>
      <c r="F77" s="162"/>
      <c r="G77" s="163"/>
      <c r="H77" s="163"/>
      <c r="I77" s="162"/>
      <c r="J77" s="162"/>
    </row>
    <row r="78" spans="1:10" s="168" customFormat="1" ht="16.5" thickBot="1" x14ac:dyDescent="0.3">
      <c r="A78" s="87"/>
      <c r="B78" s="88"/>
      <c r="C78" s="173"/>
      <c r="D78" s="173"/>
      <c r="E78" s="174"/>
      <c r="F78" s="162"/>
      <c r="G78" s="163"/>
      <c r="H78" s="163"/>
      <c r="I78" s="162"/>
      <c r="J78" s="162"/>
    </row>
    <row r="79" spans="1:10" s="168" customFormat="1" ht="15.75" x14ac:dyDescent="0.25">
      <c r="A79" s="92" t="s">
        <v>2</v>
      </c>
      <c r="B79" s="93" t="s">
        <v>81</v>
      </c>
      <c r="C79" s="93" t="s">
        <v>82</v>
      </c>
      <c r="D79" s="93" t="s">
        <v>5</v>
      </c>
      <c r="E79" s="166"/>
      <c r="F79" s="162"/>
      <c r="G79" s="163"/>
      <c r="H79" s="163"/>
      <c r="I79" s="162"/>
      <c r="J79" s="162"/>
    </row>
    <row r="80" spans="1:10" s="168" customFormat="1" ht="15.75" x14ac:dyDescent="0.25">
      <c r="A80" s="3" t="s">
        <v>83</v>
      </c>
      <c r="B80" s="4" t="s">
        <v>84</v>
      </c>
      <c r="C80" s="4" t="s">
        <v>85</v>
      </c>
      <c r="D80" s="4" t="s">
        <v>86</v>
      </c>
      <c r="E80" s="166"/>
      <c r="F80" s="162"/>
      <c r="G80" s="163"/>
      <c r="H80" s="163"/>
      <c r="I80" s="162"/>
      <c r="J80" s="162"/>
    </row>
    <row r="81" spans="1:10" s="168" customFormat="1" ht="15.75" x14ac:dyDescent="0.25">
      <c r="A81" s="3" t="s">
        <v>87</v>
      </c>
      <c r="B81" s="4" t="s">
        <v>23</v>
      </c>
      <c r="C81" s="175"/>
      <c r="D81" s="4" t="s">
        <v>23</v>
      </c>
      <c r="E81" s="166"/>
      <c r="F81" s="162"/>
      <c r="G81" s="163"/>
      <c r="H81" s="163"/>
      <c r="I81" s="162"/>
      <c r="J81" s="162"/>
    </row>
    <row r="82" spans="1:10" s="168" customFormat="1" ht="15.75" x14ac:dyDescent="0.25">
      <c r="A82" s="180"/>
      <c r="B82" s="175"/>
      <c r="C82" s="175"/>
      <c r="D82" s="175"/>
      <c r="E82" s="166"/>
      <c r="F82" s="162"/>
      <c r="G82" s="163"/>
      <c r="H82" s="163"/>
      <c r="I82" s="162"/>
      <c r="J82" s="162"/>
    </row>
    <row r="83" spans="1:10" s="168" customFormat="1" ht="15.75" x14ac:dyDescent="0.25">
      <c r="A83" s="82" t="s">
        <v>25</v>
      </c>
      <c r="B83" s="278">
        <f>1742.02+148.36</f>
        <v>1890.38</v>
      </c>
      <c r="C83" s="101">
        <f t="shared" ref="C83:C99" si="0">C11</f>
        <v>3.4</v>
      </c>
      <c r="D83" s="83">
        <f>B83+C83</f>
        <v>1893.7800000000002</v>
      </c>
      <c r="E83" s="177"/>
      <c r="F83" s="303"/>
      <c r="G83" s="308"/>
      <c r="H83" s="163"/>
      <c r="I83" s="162"/>
      <c r="J83" s="162"/>
    </row>
    <row r="84" spans="1:10" s="168" customFormat="1" ht="15.75" x14ac:dyDescent="0.25">
      <c r="A84" s="3" t="s">
        <v>26</v>
      </c>
      <c r="B84" s="29"/>
      <c r="C84" s="24">
        <f t="shared" si="0"/>
        <v>9</v>
      </c>
      <c r="D84" s="80">
        <f>B83+C84</f>
        <v>1899.38</v>
      </c>
      <c r="E84" s="166"/>
      <c r="F84" s="303"/>
      <c r="G84" s="308"/>
      <c r="H84" s="163"/>
      <c r="I84" s="162"/>
      <c r="J84" s="162"/>
    </row>
    <row r="85" spans="1:10" s="168" customFormat="1" ht="15.75" x14ac:dyDescent="0.25">
      <c r="A85" s="3" t="s">
        <v>27</v>
      </c>
      <c r="B85" s="29"/>
      <c r="C85" s="24">
        <f t="shared" si="0"/>
        <v>14</v>
      </c>
      <c r="D85" s="80">
        <f>B83+C85</f>
        <v>1904.38</v>
      </c>
      <c r="E85" s="166"/>
      <c r="F85" s="303"/>
      <c r="G85" s="308"/>
      <c r="H85" s="163"/>
      <c r="I85" s="162"/>
      <c r="J85" s="162"/>
    </row>
    <row r="86" spans="1:10" s="168" customFormat="1" ht="15.75" x14ac:dyDescent="0.25">
      <c r="A86" s="3" t="s">
        <v>28</v>
      </c>
      <c r="B86" s="29"/>
      <c r="C86" s="24">
        <f t="shared" si="0"/>
        <v>20.6</v>
      </c>
      <c r="D86" s="80">
        <f>$B83+C86</f>
        <v>1910.98</v>
      </c>
      <c r="E86" s="166"/>
      <c r="F86" s="303"/>
      <c r="G86" s="308"/>
      <c r="H86" s="163"/>
      <c r="I86" s="162"/>
      <c r="J86" s="162"/>
    </row>
    <row r="87" spans="1:10" s="168" customFormat="1" ht="15.75" x14ac:dyDescent="0.25">
      <c r="A87" s="3" t="s">
        <v>29</v>
      </c>
      <c r="B87" s="29"/>
      <c r="C87" s="24">
        <f t="shared" si="0"/>
        <v>29.9</v>
      </c>
      <c r="D87" s="80">
        <f>$B83+C87</f>
        <v>1920.2800000000002</v>
      </c>
      <c r="E87" s="166"/>
      <c r="F87" s="303"/>
      <c r="G87" s="308"/>
      <c r="H87" s="163"/>
      <c r="I87" s="162"/>
      <c r="J87" s="162"/>
    </row>
    <row r="88" spans="1:10" s="168" customFormat="1" ht="15.75" x14ac:dyDescent="0.25">
      <c r="A88" s="3" t="s">
        <v>30</v>
      </c>
      <c r="B88" s="29"/>
      <c r="C88" s="24">
        <f t="shared" si="0"/>
        <v>43.3</v>
      </c>
      <c r="D88" s="80">
        <f>$B83+C88</f>
        <v>1933.68</v>
      </c>
      <c r="E88" s="166"/>
      <c r="F88" s="303"/>
      <c r="G88" s="308"/>
      <c r="H88" s="163"/>
      <c r="I88" s="162"/>
      <c r="J88" s="162"/>
    </row>
    <row r="89" spans="1:10" s="168" customFormat="1" ht="15.75" x14ac:dyDescent="0.25">
      <c r="A89" s="3" t="s">
        <v>31</v>
      </c>
      <c r="B89" s="29"/>
      <c r="C89" s="24">
        <f t="shared" si="0"/>
        <v>55.2</v>
      </c>
      <c r="D89" s="80">
        <f>$B83+C89</f>
        <v>1945.5800000000002</v>
      </c>
      <c r="E89" s="166"/>
      <c r="F89" s="303"/>
      <c r="G89" s="308"/>
      <c r="H89" s="163"/>
      <c r="I89" s="162"/>
      <c r="J89" s="162"/>
    </row>
    <row r="90" spans="1:10" s="168" customFormat="1" ht="15.75" x14ac:dyDescent="0.25">
      <c r="A90" s="3" t="s">
        <v>32</v>
      </c>
      <c r="B90" s="29"/>
      <c r="C90" s="24">
        <f t="shared" si="0"/>
        <v>77.900000000000006</v>
      </c>
      <c r="D90" s="80">
        <f>$B83+C90</f>
        <v>1968.2800000000002</v>
      </c>
      <c r="E90" s="166"/>
      <c r="F90" s="303"/>
      <c r="G90" s="308"/>
      <c r="H90" s="163"/>
      <c r="I90" s="162"/>
      <c r="J90" s="162"/>
    </row>
    <row r="91" spans="1:10" s="168" customFormat="1" ht="15.75" x14ac:dyDescent="0.25">
      <c r="A91" s="3" t="s">
        <v>33</v>
      </c>
      <c r="B91" s="29"/>
      <c r="C91" s="24">
        <f t="shared" si="0"/>
        <v>101.8</v>
      </c>
      <c r="D91" s="80">
        <f>$B83+C91</f>
        <v>1992.18</v>
      </c>
      <c r="E91" s="166"/>
      <c r="F91" s="303"/>
      <c r="G91" s="308"/>
      <c r="H91" s="163"/>
      <c r="I91" s="162"/>
      <c r="J91" s="162"/>
    </row>
    <row r="92" spans="1:10" s="168" customFormat="1" ht="15.75" x14ac:dyDescent="0.25">
      <c r="A92" s="3" t="s">
        <v>34</v>
      </c>
      <c r="B92" s="29"/>
      <c r="C92" s="24">
        <f t="shared" si="0"/>
        <v>117.2</v>
      </c>
      <c r="D92" s="80">
        <f>$B83+C92</f>
        <v>2007.5800000000002</v>
      </c>
      <c r="E92" s="166"/>
      <c r="F92" s="303"/>
      <c r="G92" s="308"/>
      <c r="H92" s="163"/>
      <c r="I92" s="162"/>
      <c r="J92" s="162"/>
    </row>
    <row r="93" spans="1:10" s="168" customFormat="1" ht="15.75" x14ac:dyDescent="0.25">
      <c r="A93" s="3" t="s">
        <v>35</v>
      </c>
      <c r="B93" s="29"/>
      <c r="C93" s="24">
        <f t="shared" si="0"/>
        <v>139.69999999999999</v>
      </c>
      <c r="D93" s="80">
        <f>$B83+C93</f>
        <v>2030.0800000000002</v>
      </c>
      <c r="E93" s="166"/>
      <c r="F93" s="303"/>
      <c r="G93" s="308"/>
      <c r="H93" s="163"/>
      <c r="I93" s="162"/>
      <c r="J93" s="162"/>
    </row>
    <row r="94" spans="1:10" s="168" customFormat="1" ht="15.75" x14ac:dyDescent="0.25">
      <c r="A94" s="3" t="s">
        <v>36</v>
      </c>
      <c r="B94" s="29"/>
      <c r="C94" s="24">
        <f t="shared" si="0"/>
        <v>158.5</v>
      </c>
      <c r="D94" s="80">
        <f>$B83+C94</f>
        <v>2048.88</v>
      </c>
      <c r="E94" s="166"/>
      <c r="F94" s="303"/>
      <c r="G94" s="308"/>
      <c r="H94" s="163"/>
      <c r="I94" s="162"/>
      <c r="J94" s="162"/>
    </row>
    <row r="95" spans="1:10" s="168" customFormat="1" ht="15.75" x14ac:dyDescent="0.25">
      <c r="A95" s="3" t="s">
        <v>37</v>
      </c>
      <c r="B95" s="29"/>
      <c r="C95" s="24">
        <f t="shared" si="0"/>
        <v>119.2</v>
      </c>
      <c r="D95" s="80">
        <f>$B83+C95</f>
        <v>2009.5800000000002</v>
      </c>
      <c r="E95" s="166"/>
      <c r="F95" s="303"/>
      <c r="G95" s="308"/>
      <c r="H95" s="163"/>
      <c r="I95" s="162"/>
      <c r="J95" s="162"/>
    </row>
    <row r="96" spans="1:10" s="168" customFormat="1" ht="15.75" x14ac:dyDescent="0.25">
      <c r="A96" s="3" t="s">
        <v>38</v>
      </c>
      <c r="B96" s="29"/>
      <c r="C96" s="24">
        <f t="shared" si="0"/>
        <v>159.69999999999999</v>
      </c>
      <c r="D96" s="80">
        <f>$B83+C96</f>
        <v>2050.08</v>
      </c>
      <c r="E96" s="166"/>
      <c r="F96" s="303"/>
      <c r="G96" s="308"/>
      <c r="H96" s="163"/>
      <c r="I96" s="162"/>
      <c r="J96" s="162"/>
    </row>
    <row r="97" spans="1:10" s="168" customFormat="1" ht="15.75" x14ac:dyDescent="0.25">
      <c r="A97" s="3" t="s">
        <v>39</v>
      </c>
      <c r="B97" s="29"/>
      <c r="C97" s="24">
        <f t="shared" si="0"/>
        <v>148.80000000000001</v>
      </c>
      <c r="D97" s="80">
        <f>$B83+C97</f>
        <v>2039.18</v>
      </c>
      <c r="E97" s="166"/>
      <c r="F97" s="303"/>
      <c r="G97" s="308"/>
      <c r="H97" s="163"/>
      <c r="I97" s="162"/>
      <c r="J97" s="162"/>
    </row>
    <row r="98" spans="1:10" s="168" customFormat="1" ht="15.75" x14ac:dyDescent="0.25">
      <c r="A98" s="81" t="s">
        <v>70</v>
      </c>
      <c r="B98" s="175"/>
      <c r="C98" s="24">
        <f t="shared" si="0"/>
        <v>55.2</v>
      </c>
      <c r="D98" s="80">
        <f>$B83+C98</f>
        <v>1945.5800000000002</v>
      </c>
      <c r="E98" s="166"/>
      <c r="F98" s="303"/>
      <c r="G98" s="308"/>
      <c r="H98" s="163"/>
      <c r="I98" s="162"/>
      <c r="J98" s="162"/>
    </row>
    <row r="99" spans="1:10" s="168" customFormat="1" ht="15.75" x14ac:dyDescent="0.25">
      <c r="A99" s="81" t="s">
        <v>71</v>
      </c>
      <c r="B99" s="175"/>
      <c r="C99" s="24">
        <f t="shared" si="0"/>
        <v>148.80000000000001</v>
      </c>
      <c r="D99" s="80">
        <f>$B83+C99</f>
        <v>2039.18</v>
      </c>
      <c r="E99" s="166"/>
      <c r="F99" s="303"/>
      <c r="G99" s="308"/>
      <c r="H99" s="163"/>
      <c r="I99" s="162"/>
      <c r="J99" s="162"/>
    </row>
    <row r="100" spans="1:10" s="168" customFormat="1" ht="15.75" x14ac:dyDescent="0.25">
      <c r="A100" s="176"/>
      <c r="B100" s="178"/>
      <c r="C100" s="178"/>
      <c r="D100" s="79"/>
      <c r="E100" s="179"/>
      <c r="F100" s="303"/>
      <c r="G100" s="184"/>
      <c r="H100" s="163"/>
      <c r="I100" s="162"/>
      <c r="J100" s="162"/>
    </row>
    <row r="101" spans="1:10" s="168" customFormat="1" ht="15.75" x14ac:dyDescent="0.25">
      <c r="A101" s="180"/>
      <c r="B101" s="165"/>
      <c r="C101" s="165"/>
      <c r="D101" s="80"/>
      <c r="E101" s="166"/>
      <c r="F101" s="303"/>
      <c r="G101" s="184"/>
      <c r="H101" s="163"/>
      <c r="I101" s="162"/>
      <c r="J101" s="162"/>
    </row>
    <row r="102" spans="1:10" s="168" customFormat="1" ht="15.75" x14ac:dyDescent="0.25">
      <c r="A102" s="3" t="s">
        <v>40</v>
      </c>
      <c r="B102" s="29">
        <f>B83</f>
        <v>1890.38</v>
      </c>
      <c r="C102" s="24">
        <f t="shared" ref="C102:C110" si="1">C30</f>
        <v>21.5</v>
      </c>
      <c r="D102" s="80">
        <f>$B83+C102</f>
        <v>1911.88</v>
      </c>
      <c r="E102" s="166"/>
      <c r="F102" s="303"/>
      <c r="G102" s="308"/>
      <c r="H102" s="163"/>
      <c r="I102" s="162"/>
      <c r="J102" s="162"/>
    </row>
    <row r="103" spans="1:10" s="168" customFormat="1" ht="15.75" x14ac:dyDescent="0.25">
      <c r="A103" s="3" t="s">
        <v>98</v>
      </c>
      <c r="B103" s="29"/>
      <c r="C103" s="24">
        <f t="shared" si="1"/>
        <v>33.9</v>
      </c>
      <c r="D103" s="80">
        <f>B102+C103</f>
        <v>1924.2800000000002</v>
      </c>
      <c r="E103" s="166"/>
      <c r="F103" s="303"/>
      <c r="G103" s="308"/>
      <c r="H103" s="163"/>
      <c r="I103" s="162"/>
      <c r="J103" s="162"/>
    </row>
    <row r="104" spans="1:10" s="168" customFormat="1" ht="15.75" x14ac:dyDescent="0.25">
      <c r="A104" s="3" t="s">
        <v>41</v>
      </c>
      <c r="B104" s="29"/>
      <c r="C104" s="24">
        <f t="shared" si="1"/>
        <v>26.8</v>
      </c>
      <c r="D104" s="80">
        <f>B102+C104</f>
        <v>1917.18</v>
      </c>
      <c r="E104" s="166"/>
      <c r="F104" s="303"/>
      <c r="G104" s="308"/>
      <c r="H104" s="163"/>
      <c r="I104" s="162"/>
      <c r="J104" s="162"/>
    </row>
    <row r="105" spans="1:10" s="168" customFormat="1" ht="15.75" x14ac:dyDescent="0.25">
      <c r="A105" s="3" t="s">
        <v>42</v>
      </c>
      <c r="B105" s="29"/>
      <c r="C105" s="24">
        <f t="shared" si="1"/>
        <v>38.1</v>
      </c>
      <c r="D105" s="80">
        <f>B102+C105</f>
        <v>1928.48</v>
      </c>
      <c r="E105" s="166"/>
      <c r="F105" s="303"/>
      <c r="G105" s="308"/>
      <c r="H105" s="163"/>
      <c r="I105" s="162"/>
      <c r="J105" s="162"/>
    </row>
    <row r="106" spans="1:10" s="168" customFormat="1" ht="15.75" x14ac:dyDescent="0.25">
      <c r="A106" s="3" t="s">
        <v>43</v>
      </c>
      <c r="B106" s="29"/>
      <c r="C106" s="24">
        <f t="shared" si="1"/>
        <v>52.2</v>
      </c>
      <c r="D106" s="80">
        <f>B102+C106</f>
        <v>1942.5800000000002</v>
      </c>
      <c r="E106" s="166"/>
      <c r="F106" s="303"/>
      <c r="G106" s="308"/>
      <c r="H106" s="163"/>
      <c r="I106" s="162"/>
      <c r="J106" s="162"/>
    </row>
    <row r="107" spans="1:10" s="168" customFormat="1" ht="15.75" x14ac:dyDescent="0.25">
      <c r="A107" s="3" t="s">
        <v>44</v>
      </c>
      <c r="B107" s="29"/>
      <c r="C107" s="24">
        <f t="shared" si="1"/>
        <v>49.2</v>
      </c>
      <c r="D107" s="80">
        <f>B102+C107</f>
        <v>1939.5800000000002</v>
      </c>
      <c r="E107" s="166"/>
      <c r="F107" s="303"/>
      <c r="G107" s="308"/>
      <c r="H107" s="163"/>
      <c r="I107" s="162"/>
      <c r="J107" s="162"/>
    </row>
    <row r="108" spans="1:10" s="168" customFormat="1" ht="15.75" x14ac:dyDescent="0.25">
      <c r="A108" s="3" t="s">
        <v>45</v>
      </c>
      <c r="B108" s="29"/>
      <c r="C108" s="24">
        <f t="shared" si="1"/>
        <v>62.4</v>
      </c>
      <c r="D108" s="80">
        <f>$B102+C108</f>
        <v>1952.7800000000002</v>
      </c>
      <c r="E108" s="166"/>
      <c r="F108" s="303"/>
      <c r="G108" s="308"/>
      <c r="H108" s="163"/>
      <c r="I108" s="162"/>
      <c r="J108" s="162"/>
    </row>
    <row r="109" spans="1:10" s="168" customFormat="1" ht="15.75" x14ac:dyDescent="0.25">
      <c r="A109" s="3" t="s">
        <v>46</v>
      </c>
      <c r="B109" s="29"/>
      <c r="C109" s="24">
        <f t="shared" si="1"/>
        <v>67.400000000000006</v>
      </c>
      <c r="D109" s="80">
        <f>$B102+C109</f>
        <v>1957.7800000000002</v>
      </c>
      <c r="E109" s="166"/>
      <c r="F109" s="303"/>
      <c r="G109" s="308"/>
      <c r="H109" s="163"/>
      <c r="I109" s="162"/>
      <c r="J109" s="162"/>
    </row>
    <row r="110" spans="1:10" s="168" customFormat="1" ht="15.75" x14ac:dyDescent="0.25">
      <c r="A110" s="3" t="s">
        <v>47</v>
      </c>
      <c r="B110" s="29"/>
      <c r="C110" s="24">
        <f t="shared" si="1"/>
        <v>78.8</v>
      </c>
      <c r="D110" s="80">
        <f>$B102+C110</f>
        <v>1969.18</v>
      </c>
      <c r="E110" s="166"/>
      <c r="F110" s="303"/>
      <c r="G110" s="308"/>
      <c r="H110" s="163"/>
      <c r="I110" s="162"/>
      <c r="J110" s="162"/>
    </row>
    <row r="111" spans="1:10" s="168" customFormat="1" ht="15.75" x14ac:dyDescent="0.25">
      <c r="A111" s="176"/>
      <c r="B111" s="178"/>
      <c r="C111" s="90"/>
      <c r="D111" s="79"/>
      <c r="E111" s="179"/>
      <c r="F111" s="303"/>
      <c r="G111" s="309"/>
      <c r="H111" s="163"/>
      <c r="I111" s="162"/>
      <c r="J111" s="162"/>
    </row>
    <row r="112" spans="1:10" s="168" customFormat="1" ht="15.75" x14ac:dyDescent="0.25">
      <c r="A112" s="180"/>
      <c r="B112" s="165"/>
      <c r="C112" s="165"/>
      <c r="D112" s="80"/>
      <c r="E112" s="166"/>
      <c r="F112" s="303"/>
      <c r="G112" s="184"/>
      <c r="H112" s="163"/>
      <c r="I112" s="162"/>
      <c r="J112" s="162"/>
    </row>
    <row r="113" spans="1:10" s="168" customFormat="1" ht="15.75" x14ac:dyDescent="0.25">
      <c r="A113" s="3" t="s">
        <v>48</v>
      </c>
      <c r="B113" s="29">
        <f>B83</f>
        <v>1890.38</v>
      </c>
      <c r="C113" s="24">
        <f t="shared" ref="C113:C133" si="2">C41</f>
        <v>43.7</v>
      </c>
      <c r="D113" s="80">
        <f>$B113+C113</f>
        <v>1934.0800000000002</v>
      </c>
      <c r="E113" s="166"/>
      <c r="F113" s="303"/>
      <c r="G113" s="308"/>
      <c r="H113" s="163"/>
      <c r="I113" s="162"/>
      <c r="J113" s="162"/>
    </row>
    <row r="114" spans="1:10" s="168" customFormat="1" ht="15.75" x14ac:dyDescent="0.25">
      <c r="A114" s="3" t="s">
        <v>49</v>
      </c>
      <c r="B114" s="29"/>
      <c r="C114" s="24">
        <f t="shared" si="2"/>
        <v>52.5</v>
      </c>
      <c r="D114" s="80">
        <f>$B113+C114</f>
        <v>1942.88</v>
      </c>
      <c r="E114" s="166"/>
      <c r="F114" s="303"/>
      <c r="G114" s="308"/>
      <c r="H114" s="163"/>
      <c r="I114" s="162"/>
      <c r="J114" s="162"/>
    </row>
    <row r="115" spans="1:10" s="168" customFormat="1" ht="15.75" x14ac:dyDescent="0.25">
      <c r="A115" s="3" t="s">
        <v>50</v>
      </c>
      <c r="B115" s="29"/>
      <c r="C115" s="24">
        <f t="shared" si="2"/>
        <v>67.3</v>
      </c>
      <c r="D115" s="80">
        <f>$B113+C115</f>
        <v>1957.68</v>
      </c>
      <c r="E115" s="166"/>
      <c r="F115" s="303"/>
      <c r="G115" s="308"/>
      <c r="H115" s="163"/>
      <c r="I115" s="162"/>
      <c r="J115" s="162"/>
    </row>
    <row r="116" spans="1:10" s="168" customFormat="1" ht="15.75" x14ac:dyDescent="0.25">
      <c r="A116" s="3" t="s">
        <v>51</v>
      </c>
      <c r="B116" s="29"/>
      <c r="C116" s="24">
        <f t="shared" si="2"/>
        <v>80</v>
      </c>
      <c r="D116" s="80">
        <f>$B113+C116</f>
        <v>1970.38</v>
      </c>
      <c r="E116" s="166"/>
      <c r="F116" s="303"/>
      <c r="G116" s="308"/>
      <c r="H116" s="163"/>
      <c r="I116" s="162"/>
      <c r="J116" s="162"/>
    </row>
    <row r="117" spans="1:10" s="168" customFormat="1" ht="15.75" x14ac:dyDescent="0.25">
      <c r="A117" s="82" t="s">
        <v>52</v>
      </c>
      <c r="B117" s="83" t="s">
        <v>53</v>
      </c>
      <c r="C117" s="83">
        <f t="shared" si="2"/>
        <v>64.900000000000006</v>
      </c>
      <c r="D117" s="83">
        <f>$B113+C117</f>
        <v>1955.2800000000002</v>
      </c>
      <c r="E117" s="177"/>
      <c r="F117" s="303"/>
      <c r="G117" s="308"/>
      <c r="H117" s="163"/>
      <c r="I117" s="162"/>
      <c r="J117" s="162"/>
    </row>
    <row r="118" spans="1:10" s="168" customFormat="1" ht="15.75" x14ac:dyDescent="0.25">
      <c r="A118" s="3" t="s">
        <v>54</v>
      </c>
      <c r="B118" s="29"/>
      <c r="C118" s="24">
        <f t="shared" si="2"/>
        <v>82.2</v>
      </c>
      <c r="D118" s="80">
        <f>$B113+C118</f>
        <v>1972.5800000000002</v>
      </c>
      <c r="E118" s="166"/>
      <c r="F118" s="303"/>
      <c r="G118" s="308"/>
      <c r="H118" s="163"/>
      <c r="I118" s="162"/>
      <c r="J118" s="162"/>
    </row>
    <row r="119" spans="1:10" s="168" customFormat="1" ht="15.75" x14ac:dyDescent="0.25">
      <c r="A119" s="3" t="s">
        <v>55</v>
      </c>
      <c r="B119" s="29"/>
      <c r="C119" s="24">
        <f t="shared" si="2"/>
        <v>105.2</v>
      </c>
      <c r="D119" s="80">
        <f>$B113+C119</f>
        <v>1995.5800000000002</v>
      </c>
      <c r="E119" s="166"/>
      <c r="F119" s="303"/>
      <c r="G119" s="308"/>
      <c r="H119" s="163"/>
      <c r="I119" s="162"/>
      <c r="J119" s="162"/>
    </row>
    <row r="120" spans="1:10" s="168" customFormat="1" ht="15.75" x14ac:dyDescent="0.25">
      <c r="A120" s="3" t="s">
        <v>56</v>
      </c>
      <c r="B120" s="29"/>
      <c r="C120" s="24">
        <f t="shared" si="2"/>
        <v>108.3</v>
      </c>
      <c r="D120" s="80">
        <f>$B113+C120</f>
        <v>1998.68</v>
      </c>
      <c r="E120" s="166"/>
      <c r="F120" s="303"/>
      <c r="G120" s="308"/>
      <c r="H120" s="163"/>
      <c r="I120" s="162"/>
      <c r="J120" s="162"/>
    </row>
    <row r="121" spans="1:10" s="168" customFormat="1" ht="15.75" x14ac:dyDescent="0.25">
      <c r="A121" s="3" t="s">
        <v>57</v>
      </c>
      <c r="B121" s="29"/>
      <c r="C121" s="24">
        <f t="shared" si="2"/>
        <v>125.8</v>
      </c>
      <c r="D121" s="80">
        <f>$B113+C121</f>
        <v>2016.18</v>
      </c>
      <c r="E121" s="166"/>
      <c r="F121" s="303"/>
      <c r="G121" s="308"/>
      <c r="H121" s="163"/>
      <c r="I121" s="162"/>
      <c r="J121" s="162"/>
    </row>
    <row r="122" spans="1:10" s="168" customFormat="1" ht="15.75" x14ac:dyDescent="0.25">
      <c r="A122" s="3" t="s">
        <v>58</v>
      </c>
      <c r="B122" s="165"/>
      <c r="C122" s="24">
        <f t="shared" si="2"/>
        <v>146.69999999999999</v>
      </c>
      <c r="D122" s="80">
        <f>$B113+C122</f>
        <v>2037.0800000000002</v>
      </c>
      <c r="E122" s="166"/>
      <c r="F122" s="303"/>
      <c r="G122" s="308"/>
      <c r="H122" s="163"/>
      <c r="I122" s="162"/>
      <c r="J122" s="162"/>
    </row>
    <row r="123" spans="1:10" s="168" customFormat="1" ht="15.75" x14ac:dyDescent="0.25">
      <c r="A123" s="3" t="s">
        <v>59</v>
      </c>
      <c r="B123" s="165"/>
      <c r="C123" s="24">
        <f t="shared" si="2"/>
        <v>131.1</v>
      </c>
      <c r="D123" s="80">
        <f>$B113+C123</f>
        <v>2021.48</v>
      </c>
      <c r="E123" s="166"/>
      <c r="F123" s="303"/>
      <c r="G123" s="308"/>
      <c r="H123" s="163"/>
      <c r="I123" s="162"/>
      <c r="J123" s="162"/>
    </row>
    <row r="124" spans="1:10" s="168" customFormat="1" ht="15.75" x14ac:dyDescent="0.25">
      <c r="A124" s="3" t="s">
        <v>60</v>
      </c>
      <c r="B124" s="165"/>
      <c r="C124" s="24">
        <f t="shared" si="2"/>
        <v>128.9</v>
      </c>
      <c r="D124" s="80">
        <f>$B113+C124</f>
        <v>2019.2800000000002</v>
      </c>
      <c r="E124" s="166"/>
      <c r="F124" s="303"/>
      <c r="G124" s="308"/>
      <c r="H124" s="163"/>
      <c r="I124" s="162"/>
      <c r="J124" s="162"/>
    </row>
    <row r="125" spans="1:10" s="168" customFormat="1" ht="15.75" x14ac:dyDescent="0.25">
      <c r="A125" s="3" t="s">
        <v>61</v>
      </c>
      <c r="B125" s="165"/>
      <c r="C125" s="24">
        <f t="shared" si="2"/>
        <v>148.1</v>
      </c>
      <c r="D125" s="80">
        <f>$B113+C125</f>
        <v>2038.48</v>
      </c>
      <c r="E125" s="166"/>
      <c r="F125" s="303"/>
      <c r="G125" s="308"/>
      <c r="H125" s="163"/>
      <c r="I125" s="162"/>
      <c r="J125" s="162"/>
    </row>
    <row r="126" spans="1:10" s="168" customFormat="1" ht="15.75" x14ac:dyDescent="0.25">
      <c r="A126" s="81" t="s">
        <v>72</v>
      </c>
      <c r="B126" s="175"/>
      <c r="C126" s="24">
        <f t="shared" si="2"/>
        <v>67.3</v>
      </c>
      <c r="D126" s="80">
        <f>$B113+C126</f>
        <v>1957.68</v>
      </c>
      <c r="E126" s="166"/>
      <c r="F126" s="303"/>
      <c r="G126" s="308"/>
      <c r="H126" s="163"/>
      <c r="I126" s="162"/>
      <c r="J126" s="162"/>
    </row>
    <row r="127" spans="1:10" s="168" customFormat="1" ht="15.75" x14ac:dyDescent="0.25">
      <c r="A127" s="81" t="s">
        <v>73</v>
      </c>
      <c r="B127" s="175"/>
      <c r="C127" s="24">
        <f t="shared" si="2"/>
        <v>80</v>
      </c>
      <c r="D127" s="80">
        <f>$B113+C127</f>
        <v>1970.38</v>
      </c>
      <c r="E127" s="166"/>
      <c r="F127" s="303"/>
      <c r="G127" s="308"/>
      <c r="H127" s="163"/>
      <c r="I127" s="162"/>
      <c r="J127" s="162"/>
    </row>
    <row r="128" spans="1:10" s="168" customFormat="1" ht="15.75" x14ac:dyDescent="0.25">
      <c r="A128" s="81" t="s">
        <v>74</v>
      </c>
      <c r="B128" s="175"/>
      <c r="C128" s="24">
        <f t="shared" si="2"/>
        <v>82.2</v>
      </c>
      <c r="D128" s="80">
        <f>$B113+C128</f>
        <v>1972.5800000000002</v>
      </c>
      <c r="E128" s="166"/>
      <c r="F128" s="303"/>
      <c r="G128" s="308"/>
      <c r="H128" s="163"/>
      <c r="I128" s="162"/>
      <c r="J128" s="162"/>
    </row>
    <row r="129" spans="1:10" s="168" customFormat="1" ht="15.75" x14ac:dyDescent="0.25">
      <c r="A129" s="81" t="s">
        <v>75</v>
      </c>
      <c r="B129" s="175"/>
      <c r="C129" s="24">
        <f t="shared" si="2"/>
        <v>105.2</v>
      </c>
      <c r="D129" s="80">
        <f>$B113+C129</f>
        <v>1995.5800000000002</v>
      </c>
      <c r="E129" s="166"/>
      <c r="F129" s="303"/>
      <c r="G129" s="308"/>
      <c r="H129" s="163"/>
      <c r="I129" s="162"/>
      <c r="J129" s="162"/>
    </row>
    <row r="130" spans="1:10" s="168" customFormat="1" ht="15.75" x14ac:dyDescent="0.25">
      <c r="A130" s="81" t="s">
        <v>76</v>
      </c>
      <c r="B130" s="175"/>
      <c r="C130" s="24">
        <f t="shared" si="2"/>
        <v>108.3</v>
      </c>
      <c r="D130" s="80">
        <f>$B113+C130</f>
        <v>1998.68</v>
      </c>
      <c r="E130" s="166"/>
      <c r="F130" s="303"/>
      <c r="G130" s="308"/>
      <c r="H130" s="163"/>
      <c r="I130" s="162"/>
      <c r="J130" s="162"/>
    </row>
    <row r="131" spans="1:10" s="168" customFormat="1" ht="15.75" x14ac:dyDescent="0.25">
      <c r="A131" s="81" t="s">
        <v>77</v>
      </c>
      <c r="B131" s="175"/>
      <c r="C131" s="24">
        <f t="shared" si="2"/>
        <v>125.8</v>
      </c>
      <c r="D131" s="80">
        <f>$B113+C131</f>
        <v>2016.18</v>
      </c>
      <c r="E131" s="166"/>
      <c r="F131" s="303"/>
      <c r="G131" s="308"/>
      <c r="H131" s="163"/>
      <c r="I131" s="162"/>
      <c r="J131" s="162"/>
    </row>
    <row r="132" spans="1:10" s="168" customFormat="1" ht="15.75" x14ac:dyDescent="0.25">
      <c r="A132" s="81" t="s">
        <v>78</v>
      </c>
      <c r="B132" s="175"/>
      <c r="C132" s="24">
        <f t="shared" si="2"/>
        <v>146.69999999999999</v>
      </c>
      <c r="D132" s="80">
        <f>$B113+C132</f>
        <v>2037.0800000000002</v>
      </c>
      <c r="E132" s="166"/>
      <c r="F132" s="303"/>
      <c r="G132" s="308"/>
      <c r="H132" s="163"/>
      <c r="I132" s="162"/>
      <c r="J132" s="162"/>
    </row>
    <row r="133" spans="1:10" s="168" customFormat="1" ht="15.75" x14ac:dyDescent="0.25">
      <c r="A133" s="81" t="s">
        <v>79</v>
      </c>
      <c r="B133" s="175"/>
      <c r="C133" s="24">
        <f t="shared" si="2"/>
        <v>148.1</v>
      </c>
      <c r="D133" s="80">
        <f>$B113+C133</f>
        <v>2038.48</v>
      </c>
      <c r="E133" s="166"/>
      <c r="F133" s="303"/>
      <c r="G133" s="308"/>
      <c r="H133" s="163"/>
      <c r="I133" s="162"/>
      <c r="J133" s="162"/>
    </row>
    <row r="134" spans="1:10" s="168" customFormat="1" ht="15.75" x14ac:dyDescent="0.25">
      <c r="A134" s="78"/>
      <c r="B134" s="178"/>
      <c r="C134" s="178"/>
      <c r="D134" s="79"/>
      <c r="E134" s="179"/>
      <c r="F134" s="303"/>
      <c r="G134" s="184"/>
      <c r="H134" s="163"/>
      <c r="I134" s="162"/>
      <c r="J134" s="162"/>
    </row>
    <row r="135" spans="1:10" s="168" customFormat="1" ht="15.75" x14ac:dyDescent="0.25">
      <c r="A135" s="3"/>
      <c r="B135" s="165"/>
      <c r="C135" s="165"/>
      <c r="D135" s="80"/>
      <c r="E135" s="166"/>
      <c r="F135" s="303"/>
      <c r="G135" s="184"/>
      <c r="H135" s="163"/>
      <c r="I135" s="162"/>
      <c r="J135" s="162"/>
    </row>
    <row r="136" spans="1:10" s="168" customFormat="1" ht="15.75" x14ac:dyDescent="0.25">
      <c r="A136" s="3" t="s">
        <v>62</v>
      </c>
      <c r="B136" s="29">
        <f>B83</f>
        <v>1890.38</v>
      </c>
      <c r="C136" s="24">
        <f t="shared" ref="C136:C142" si="3">C64</f>
        <v>79.2</v>
      </c>
      <c r="D136" s="80">
        <f>$B113+C136</f>
        <v>1969.5800000000002</v>
      </c>
      <c r="E136" s="166"/>
      <c r="F136" s="303"/>
      <c r="G136" s="308"/>
      <c r="H136" s="163"/>
      <c r="I136" s="162"/>
      <c r="J136" s="162"/>
    </row>
    <row r="137" spans="1:10" s="168" customFormat="1" ht="15.75" x14ac:dyDescent="0.25">
      <c r="A137" s="3" t="s">
        <v>63</v>
      </c>
      <c r="B137" s="29"/>
      <c r="C137" s="24">
        <f t="shared" si="3"/>
        <v>101.8</v>
      </c>
      <c r="D137" s="80">
        <f>$B113+C137</f>
        <v>1992.18</v>
      </c>
      <c r="E137" s="166"/>
      <c r="F137" s="303"/>
      <c r="G137" s="308"/>
      <c r="H137" s="163"/>
      <c r="I137" s="162"/>
      <c r="J137" s="162"/>
    </row>
    <row r="138" spans="1:10" s="168" customFormat="1" ht="15.75" x14ac:dyDescent="0.25">
      <c r="A138" s="3" t="s">
        <v>64</v>
      </c>
      <c r="B138" s="29"/>
      <c r="C138" s="24">
        <f t="shared" si="3"/>
        <v>118.6</v>
      </c>
      <c r="D138" s="80">
        <f>$B113+C138</f>
        <v>2008.98</v>
      </c>
      <c r="E138" s="166"/>
      <c r="F138" s="303"/>
      <c r="G138" s="308"/>
      <c r="H138" s="163"/>
      <c r="I138" s="162"/>
      <c r="J138" s="162"/>
    </row>
    <row r="139" spans="1:10" s="168" customFormat="1" ht="15.75" x14ac:dyDescent="0.25">
      <c r="A139" s="3" t="s">
        <v>65</v>
      </c>
      <c r="B139" s="29"/>
      <c r="C139" s="24">
        <f t="shared" si="3"/>
        <v>116.2</v>
      </c>
      <c r="D139" s="80">
        <f>$B113+C139</f>
        <v>2006.5800000000002</v>
      </c>
      <c r="E139" s="166"/>
      <c r="F139" s="303"/>
      <c r="G139" s="308"/>
      <c r="H139" s="163"/>
      <c r="I139" s="162"/>
      <c r="J139" s="162"/>
    </row>
    <row r="140" spans="1:10" s="168" customFormat="1" ht="15.75" x14ac:dyDescent="0.25">
      <c r="A140" s="3" t="s">
        <v>88</v>
      </c>
      <c r="B140" s="80" t="s">
        <v>89</v>
      </c>
      <c r="C140" s="24">
        <f t="shared" si="3"/>
        <v>123.4</v>
      </c>
      <c r="D140" s="80">
        <f>$B113+C140</f>
        <v>2013.7800000000002</v>
      </c>
      <c r="E140" s="166"/>
      <c r="F140" s="303"/>
      <c r="G140" s="308"/>
      <c r="H140" s="163"/>
      <c r="I140" s="162"/>
      <c r="J140" s="162"/>
    </row>
    <row r="141" spans="1:10" s="168" customFormat="1" ht="15.75" x14ac:dyDescent="0.25">
      <c r="A141" s="3" t="s">
        <v>67</v>
      </c>
      <c r="B141" s="29"/>
      <c r="C141" s="24">
        <f t="shared" si="3"/>
        <v>123.1</v>
      </c>
      <c r="D141" s="80">
        <f>$B113+C141</f>
        <v>2013.48</v>
      </c>
      <c r="E141" s="166"/>
      <c r="F141" s="303"/>
      <c r="G141" s="308"/>
      <c r="H141" s="163"/>
      <c r="I141" s="162"/>
      <c r="J141" s="162"/>
    </row>
    <row r="142" spans="1:10" s="168" customFormat="1" ht="15.75" x14ac:dyDescent="0.25">
      <c r="A142" s="3" t="s">
        <v>68</v>
      </c>
      <c r="B142" s="29"/>
      <c r="C142" s="24">
        <f t="shared" si="3"/>
        <v>138.5</v>
      </c>
      <c r="D142" s="80">
        <f>$B113+C142</f>
        <v>2028.88</v>
      </c>
      <c r="E142" s="166"/>
      <c r="F142" s="303"/>
      <c r="G142" s="308"/>
      <c r="H142" s="163"/>
      <c r="I142" s="162"/>
      <c r="J142" s="162"/>
    </row>
    <row r="143" spans="1:10" s="168" customFormat="1" ht="16.5" thickBot="1" x14ac:dyDescent="0.3">
      <c r="A143" s="182"/>
      <c r="B143" s="173"/>
      <c r="C143" s="91"/>
      <c r="D143" s="190"/>
      <c r="E143" s="174"/>
      <c r="F143" s="162"/>
      <c r="G143" s="163"/>
      <c r="H143" s="163"/>
      <c r="I143" s="162"/>
      <c r="J143" s="162"/>
    </row>
    <row r="144" spans="1:10" s="168" customFormat="1" ht="15.75" x14ac:dyDescent="0.25">
      <c r="A144" s="183"/>
      <c r="B144" s="183"/>
      <c r="C144" s="183"/>
      <c r="D144" s="191"/>
      <c r="E144" s="184"/>
      <c r="F144" s="162"/>
      <c r="G144" s="163"/>
      <c r="H144" s="163"/>
      <c r="I144" s="162"/>
      <c r="J144" s="162"/>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zoomScale="90" zoomScaleNormal="90" workbookViewId="0">
      <selection activeCell="B30" sqref="B30"/>
    </sheetView>
  </sheetViews>
  <sheetFormatPr defaultColWidth="6.625" defaultRowHeight="12.75" x14ac:dyDescent="0.2"/>
  <cols>
    <col min="1" max="1" width="6.75" style="183" customWidth="1"/>
    <col min="2" max="2" width="10.25" style="183" bestFit="1" customWidth="1"/>
    <col min="3" max="3" width="8" style="183" customWidth="1"/>
    <col min="4" max="4" width="11.375" style="183" customWidth="1"/>
    <col min="5" max="5" width="8" style="183" customWidth="1"/>
    <col min="6" max="7" width="10.875" style="183" customWidth="1"/>
    <col min="8" max="8" width="10.625" style="183" customWidth="1"/>
    <col min="9" max="9" width="8.25" style="183" customWidth="1"/>
    <col min="10" max="10" width="14.125" style="183" customWidth="1"/>
    <col min="11" max="11" width="10.875" style="183" customWidth="1"/>
    <col min="12" max="12" width="10" style="247" customWidth="1"/>
    <col min="13" max="13" width="8.75" style="104" customWidth="1"/>
    <col min="14" max="14" width="17.625" style="162" bestFit="1" customWidth="1"/>
    <col min="15" max="17" width="6.625" style="162"/>
    <col min="18" max="18" width="9.875" style="162" bestFit="1" customWidth="1"/>
    <col min="19" max="16384" width="6.625" style="162"/>
  </cols>
  <sheetData>
    <row r="1" spans="1:18" x14ac:dyDescent="0.2">
      <c r="A1" s="164"/>
      <c r="B1" s="165"/>
      <c r="C1" s="165"/>
      <c r="D1" s="165"/>
      <c r="E1" s="165"/>
      <c r="F1" s="165"/>
      <c r="G1" s="165"/>
      <c r="H1" s="165"/>
      <c r="I1" s="165"/>
      <c r="J1" s="165"/>
      <c r="K1" s="193"/>
      <c r="L1" s="162"/>
      <c r="M1" s="192"/>
      <c r="N1" s="184"/>
    </row>
    <row r="2" spans="1:18" x14ac:dyDescent="0.2">
      <c r="A2" s="14"/>
      <c r="B2" s="192"/>
      <c r="C2" s="192"/>
      <c r="D2" s="401" t="s">
        <v>95</v>
      </c>
      <c r="E2" s="399"/>
      <c r="F2" s="399"/>
      <c r="G2" s="399"/>
      <c r="H2" s="399"/>
      <c r="I2" s="399"/>
      <c r="J2" s="175"/>
      <c r="K2" s="194"/>
      <c r="L2" s="162"/>
      <c r="M2" s="192"/>
      <c r="N2" s="184"/>
    </row>
    <row r="3" spans="1:18" x14ac:dyDescent="0.2">
      <c r="A3" s="180"/>
      <c r="B3" s="192"/>
      <c r="C3" s="192"/>
      <c r="D3" s="165"/>
      <c r="E3" s="165"/>
      <c r="F3" s="165"/>
      <c r="G3" s="195"/>
      <c r="H3" s="192"/>
      <c r="I3" s="192"/>
      <c r="J3" s="165"/>
      <c r="K3" s="193"/>
      <c r="L3" s="162"/>
      <c r="M3" s="192"/>
      <c r="N3" s="184"/>
      <c r="R3" s="327"/>
    </row>
    <row r="4" spans="1:18" x14ac:dyDescent="0.2">
      <c r="A4" s="180"/>
      <c r="B4" s="192"/>
      <c r="C4" s="192"/>
      <c r="D4" s="192"/>
      <c r="E4" s="12" t="s">
        <v>91</v>
      </c>
      <c r="F4" s="195"/>
      <c r="G4" s="196"/>
      <c r="H4" s="393" t="str">
        <f>LPG!F3</f>
        <v>EFFECTIVE 02 MARCH 2022</v>
      </c>
      <c r="I4" s="394"/>
      <c r="J4" s="394"/>
      <c r="K4" s="193"/>
      <c r="L4" s="162"/>
      <c r="M4" s="192"/>
      <c r="N4" s="184"/>
    </row>
    <row r="5" spans="1:18" x14ac:dyDescent="0.2">
      <c r="A5" s="180"/>
      <c r="B5" s="192"/>
      <c r="C5" s="192"/>
      <c r="D5" s="192"/>
      <c r="E5" s="192"/>
      <c r="F5" s="192"/>
      <c r="G5" s="192"/>
      <c r="H5" s="192"/>
      <c r="I5" s="192"/>
      <c r="J5" s="4" t="s">
        <v>1</v>
      </c>
      <c r="K5" s="193"/>
      <c r="L5" s="162"/>
      <c r="M5" s="192"/>
      <c r="N5" s="184"/>
    </row>
    <row r="6" spans="1:18" x14ac:dyDescent="0.2">
      <c r="A6" s="15"/>
      <c r="B6" s="178"/>
      <c r="C6" s="178"/>
      <c r="D6" s="178"/>
      <c r="E6" s="178"/>
      <c r="F6" s="178"/>
      <c r="G6" s="178"/>
      <c r="H6" s="178"/>
      <c r="I6" s="178"/>
      <c r="J6" s="178"/>
      <c r="K6" s="197"/>
      <c r="L6" s="162"/>
      <c r="M6" s="192"/>
      <c r="N6" s="184"/>
    </row>
    <row r="7" spans="1:18" x14ac:dyDescent="0.2">
      <c r="A7" s="3" t="s">
        <v>2</v>
      </c>
      <c r="B7" s="4" t="s">
        <v>3</v>
      </c>
      <c r="C7" s="4" t="s">
        <v>4</v>
      </c>
      <c r="D7" s="4" t="s">
        <v>5</v>
      </c>
      <c r="E7" s="4" t="s">
        <v>6</v>
      </c>
      <c r="F7" s="27" t="s">
        <v>7</v>
      </c>
      <c r="G7" s="27"/>
      <c r="H7" s="27"/>
      <c r="I7" s="175"/>
      <c r="J7" s="4" t="s">
        <v>8</v>
      </c>
      <c r="K7" s="95" t="s">
        <v>9</v>
      </c>
      <c r="L7" s="162"/>
      <c r="M7" s="192"/>
      <c r="N7" s="184"/>
    </row>
    <row r="8" spans="1:18" x14ac:dyDescent="0.2">
      <c r="A8" s="3" t="s">
        <v>10</v>
      </c>
      <c r="B8" s="4" t="s">
        <v>11</v>
      </c>
      <c r="C8" s="4" t="s">
        <v>12</v>
      </c>
      <c r="D8" s="4" t="s">
        <v>13</v>
      </c>
      <c r="E8" s="4" t="s">
        <v>14</v>
      </c>
      <c r="F8" s="175"/>
      <c r="G8" s="175"/>
      <c r="H8" s="175"/>
      <c r="I8" s="175"/>
      <c r="J8" s="4" t="s">
        <v>15</v>
      </c>
      <c r="K8" s="95" t="s">
        <v>16</v>
      </c>
      <c r="L8" s="162"/>
      <c r="M8" s="306"/>
      <c r="N8" s="307"/>
    </row>
    <row r="9" spans="1:18" x14ac:dyDescent="0.2">
      <c r="A9" s="180"/>
      <c r="B9" s="4" t="s">
        <v>17</v>
      </c>
      <c r="C9" s="175"/>
      <c r="D9" s="4" t="s">
        <v>17</v>
      </c>
      <c r="E9" s="175"/>
      <c r="F9" s="4" t="s">
        <v>18</v>
      </c>
      <c r="G9" s="4" t="s">
        <v>19</v>
      </c>
      <c r="H9" s="4" t="s">
        <v>19</v>
      </c>
      <c r="I9" s="4" t="s">
        <v>20</v>
      </c>
      <c r="J9" s="4" t="s">
        <v>21</v>
      </c>
      <c r="K9" s="95" t="s">
        <v>22</v>
      </c>
      <c r="L9" s="162"/>
      <c r="M9" s="306"/>
      <c r="N9" s="308"/>
    </row>
    <row r="10" spans="1:18" x14ac:dyDescent="0.2">
      <c r="A10" s="198"/>
      <c r="B10" s="199"/>
      <c r="C10" s="199"/>
      <c r="D10" s="199"/>
      <c r="E10" s="165"/>
      <c r="F10" s="199"/>
      <c r="G10" s="199"/>
      <c r="H10" s="199"/>
      <c r="I10" s="47" t="s">
        <v>24</v>
      </c>
      <c r="J10" s="47" t="s">
        <v>24</v>
      </c>
      <c r="K10" s="193"/>
      <c r="L10" s="162"/>
      <c r="M10" s="11"/>
      <c r="N10" s="308"/>
    </row>
    <row r="11" spans="1:18" x14ac:dyDescent="0.2">
      <c r="A11" s="5" t="s">
        <v>25</v>
      </c>
      <c r="B11" s="146">
        <f>1694.8+146</f>
        <v>1840.8</v>
      </c>
      <c r="C11" s="101">
        <v>3.4</v>
      </c>
      <c r="D11" s="28">
        <f>SUM(B11,C11)</f>
        <v>1844.2</v>
      </c>
      <c r="E11" s="372">
        <f>227.3+7.2-5.7</f>
        <v>228.8</v>
      </c>
      <c r="F11" s="33">
        <f>SUM(D11,E11)</f>
        <v>2073</v>
      </c>
      <c r="G11" s="33">
        <f t="shared" ref="G11:G27" si="0">ROUND(((F11*10)+0.4)/10,0)</f>
        <v>2073</v>
      </c>
      <c r="H11" s="33">
        <f>IF(FLOOR(G11,1)&lt;1000,FLOOR(G11,1),FLOOR((G11),1))</f>
        <v>2073</v>
      </c>
      <c r="I11" s="314">
        <f>H11-F11</f>
        <v>0</v>
      </c>
      <c r="J11" s="33">
        <f t="shared" ref="J11:J27" si="1">I11+D11</f>
        <v>1844.2</v>
      </c>
      <c r="K11" s="128">
        <f t="shared" ref="K11:K26" si="2">H11</f>
        <v>2073</v>
      </c>
      <c r="L11" s="227"/>
      <c r="M11" s="317"/>
      <c r="N11" s="320"/>
      <c r="O11" s="227"/>
    </row>
    <row r="12" spans="1:18" x14ac:dyDescent="0.2">
      <c r="A12" s="3" t="s">
        <v>26</v>
      </c>
      <c r="B12" s="175"/>
      <c r="C12" s="102">
        <v>9</v>
      </c>
      <c r="D12" s="29">
        <f t="shared" ref="D12:D27" si="3">$B$11+C12</f>
        <v>1849.8</v>
      </c>
      <c r="E12" s="35">
        <f>$E$11</f>
        <v>228.8</v>
      </c>
      <c r="F12" s="34">
        <f t="shared" ref="F12:F27" si="4">D12+E12</f>
        <v>2078.6</v>
      </c>
      <c r="G12" s="34">
        <f t="shared" si="0"/>
        <v>2079</v>
      </c>
      <c r="H12" s="34">
        <f t="shared" ref="H12:H27" si="5">IF(FLOOR(G12,1)&lt;1000,FLOOR(G12,1),FLOOR((G12),1))</f>
        <v>2079</v>
      </c>
      <c r="I12" s="48">
        <f t="shared" ref="I12:I27" si="6">H12-F12</f>
        <v>0.40000000000009095</v>
      </c>
      <c r="J12" s="34">
        <f t="shared" si="1"/>
        <v>1850.2</v>
      </c>
      <c r="K12" s="129">
        <f t="shared" si="2"/>
        <v>2079</v>
      </c>
      <c r="L12" s="227"/>
      <c r="M12" s="317"/>
      <c r="N12" s="309"/>
      <c r="O12" s="227"/>
    </row>
    <row r="13" spans="1:18" x14ac:dyDescent="0.2">
      <c r="A13" s="3" t="s">
        <v>27</v>
      </c>
      <c r="B13" s="175"/>
      <c r="C13" s="102">
        <v>14</v>
      </c>
      <c r="D13" s="29">
        <f t="shared" si="3"/>
        <v>1854.8</v>
      </c>
      <c r="E13" s="35">
        <f t="shared" ref="E13:E27" si="7">$E$11</f>
        <v>228.8</v>
      </c>
      <c r="F13" s="34">
        <f t="shared" si="4"/>
        <v>2083.6</v>
      </c>
      <c r="G13" s="34">
        <f t="shared" si="0"/>
        <v>2084</v>
      </c>
      <c r="H13" s="34">
        <f t="shared" si="5"/>
        <v>2084</v>
      </c>
      <c r="I13" s="48">
        <f t="shared" si="6"/>
        <v>0.40000000000009095</v>
      </c>
      <c r="J13" s="34">
        <f t="shared" si="1"/>
        <v>1855.2</v>
      </c>
      <c r="K13" s="129">
        <f t="shared" si="2"/>
        <v>2084</v>
      </c>
      <c r="L13" s="227"/>
      <c r="M13" s="317"/>
      <c r="N13" s="309"/>
      <c r="O13" s="227"/>
    </row>
    <row r="14" spans="1:18" x14ac:dyDescent="0.2">
      <c r="A14" s="3" t="s">
        <v>28</v>
      </c>
      <c r="B14" s="175"/>
      <c r="C14" s="102">
        <v>20.6</v>
      </c>
      <c r="D14" s="29">
        <f t="shared" si="3"/>
        <v>1861.3999999999999</v>
      </c>
      <c r="E14" s="35">
        <f t="shared" si="7"/>
        <v>228.8</v>
      </c>
      <c r="F14" s="34">
        <f t="shared" si="4"/>
        <v>2090.1999999999998</v>
      </c>
      <c r="G14" s="34">
        <f t="shared" si="0"/>
        <v>2090</v>
      </c>
      <c r="H14" s="34">
        <f t="shared" si="5"/>
        <v>2090</v>
      </c>
      <c r="I14" s="48">
        <f t="shared" si="6"/>
        <v>-0.1999999999998181</v>
      </c>
      <c r="J14" s="34">
        <f t="shared" si="1"/>
        <v>1861.2</v>
      </c>
      <c r="K14" s="129">
        <f t="shared" si="2"/>
        <v>2090</v>
      </c>
      <c r="L14" s="227"/>
      <c r="M14" s="317"/>
      <c r="N14" s="309"/>
      <c r="O14" s="227"/>
    </row>
    <row r="15" spans="1:18" x14ac:dyDescent="0.2">
      <c r="A15" s="3" t="s">
        <v>29</v>
      </c>
      <c r="B15" s="175"/>
      <c r="C15" s="102">
        <v>29.9</v>
      </c>
      <c r="D15" s="29">
        <f t="shared" si="3"/>
        <v>1870.7</v>
      </c>
      <c r="E15" s="35">
        <f t="shared" si="7"/>
        <v>228.8</v>
      </c>
      <c r="F15" s="34">
        <f t="shared" si="4"/>
        <v>2099.5</v>
      </c>
      <c r="G15" s="34">
        <f t="shared" si="0"/>
        <v>2100</v>
      </c>
      <c r="H15" s="34">
        <f t="shared" si="5"/>
        <v>2100</v>
      </c>
      <c r="I15" s="48">
        <f t="shared" si="6"/>
        <v>0.5</v>
      </c>
      <c r="J15" s="34">
        <f t="shared" si="1"/>
        <v>1871.2</v>
      </c>
      <c r="K15" s="129">
        <f t="shared" si="2"/>
        <v>2100</v>
      </c>
      <c r="L15" s="227"/>
      <c r="M15" s="317"/>
      <c r="N15" s="309"/>
      <c r="O15" s="227"/>
    </row>
    <row r="16" spans="1:18" x14ac:dyDescent="0.2">
      <c r="A16" s="3" t="s">
        <v>30</v>
      </c>
      <c r="B16" s="175"/>
      <c r="C16" s="102">
        <v>43.3</v>
      </c>
      <c r="D16" s="29">
        <f t="shared" si="3"/>
        <v>1884.1</v>
      </c>
      <c r="E16" s="35">
        <f t="shared" si="7"/>
        <v>228.8</v>
      </c>
      <c r="F16" s="34">
        <f t="shared" si="4"/>
        <v>2112.9</v>
      </c>
      <c r="G16" s="34">
        <f t="shared" si="0"/>
        <v>2113</v>
      </c>
      <c r="H16" s="34">
        <f t="shared" si="5"/>
        <v>2113</v>
      </c>
      <c r="I16" s="48">
        <f t="shared" si="6"/>
        <v>9.9999999999909051E-2</v>
      </c>
      <c r="J16" s="34">
        <f t="shared" si="1"/>
        <v>1884.1999999999998</v>
      </c>
      <c r="K16" s="129">
        <f t="shared" si="2"/>
        <v>2113</v>
      </c>
      <c r="L16" s="227"/>
      <c r="M16" s="317"/>
      <c r="N16" s="309"/>
      <c r="O16" s="227"/>
    </row>
    <row r="17" spans="1:45" x14ac:dyDescent="0.2">
      <c r="A17" s="3" t="s">
        <v>31</v>
      </c>
      <c r="B17" s="175"/>
      <c r="C17" s="102">
        <v>55.2</v>
      </c>
      <c r="D17" s="29">
        <f t="shared" si="3"/>
        <v>1896</v>
      </c>
      <c r="E17" s="35">
        <f t="shared" si="7"/>
        <v>228.8</v>
      </c>
      <c r="F17" s="34">
        <f t="shared" si="4"/>
        <v>2124.8000000000002</v>
      </c>
      <c r="G17" s="34">
        <f t="shared" si="0"/>
        <v>2125</v>
      </c>
      <c r="H17" s="34">
        <f t="shared" si="5"/>
        <v>2125</v>
      </c>
      <c r="I17" s="48">
        <f t="shared" si="6"/>
        <v>0.1999999999998181</v>
      </c>
      <c r="J17" s="34">
        <f t="shared" si="1"/>
        <v>1896.1999999999998</v>
      </c>
      <c r="K17" s="129">
        <f t="shared" si="2"/>
        <v>2125</v>
      </c>
      <c r="L17" s="227"/>
      <c r="M17" s="318"/>
      <c r="N17" s="309"/>
      <c r="O17" s="227"/>
    </row>
    <row r="18" spans="1:45" x14ac:dyDescent="0.2">
      <c r="A18" s="3" t="s">
        <v>32</v>
      </c>
      <c r="B18" s="175"/>
      <c r="C18" s="104">
        <v>77.900000000000006</v>
      </c>
      <c r="D18" s="65">
        <f t="shared" si="3"/>
        <v>1918.7</v>
      </c>
      <c r="E18" s="35">
        <f t="shared" si="7"/>
        <v>228.8</v>
      </c>
      <c r="F18" s="66">
        <f t="shared" si="4"/>
        <v>2147.5</v>
      </c>
      <c r="G18" s="66">
        <f t="shared" si="0"/>
        <v>2148</v>
      </c>
      <c r="H18" s="66">
        <f t="shared" si="5"/>
        <v>2148</v>
      </c>
      <c r="I18" s="67">
        <f t="shared" si="6"/>
        <v>0.5</v>
      </c>
      <c r="J18" s="66">
        <f t="shared" si="1"/>
        <v>1919.2</v>
      </c>
      <c r="K18" s="122">
        <f t="shared" si="2"/>
        <v>2148</v>
      </c>
      <c r="L18" s="227"/>
      <c r="N18" s="309"/>
      <c r="O18" s="227"/>
    </row>
    <row r="19" spans="1:45" x14ac:dyDescent="0.2">
      <c r="A19" s="64" t="s">
        <v>33</v>
      </c>
      <c r="B19" s="200"/>
      <c r="C19" s="302">
        <v>101.8</v>
      </c>
      <c r="D19" s="65">
        <f>$B$11+C19</f>
        <v>1942.6</v>
      </c>
      <c r="E19" s="35">
        <f t="shared" si="7"/>
        <v>228.8</v>
      </c>
      <c r="F19" s="66">
        <f t="shared" si="4"/>
        <v>2171.4</v>
      </c>
      <c r="G19" s="66">
        <f t="shared" si="0"/>
        <v>2171</v>
      </c>
      <c r="H19" s="66">
        <f t="shared" si="5"/>
        <v>2171</v>
      </c>
      <c r="I19" s="67">
        <f>H19-F19</f>
        <v>-0.40000000000009095</v>
      </c>
      <c r="J19" s="66">
        <f t="shared" si="1"/>
        <v>1942.1999999999998</v>
      </c>
      <c r="K19" s="122">
        <f>H19</f>
        <v>2171</v>
      </c>
      <c r="L19" s="227"/>
      <c r="M19" s="59"/>
      <c r="N19" s="309"/>
      <c r="O19" s="227"/>
    </row>
    <row r="20" spans="1:45" x14ac:dyDescent="0.2">
      <c r="A20" s="3" t="s">
        <v>34</v>
      </c>
      <c r="B20" s="175"/>
      <c r="C20" s="302">
        <v>117.2</v>
      </c>
      <c r="D20" s="65">
        <f t="shared" si="3"/>
        <v>1958</v>
      </c>
      <c r="E20" s="35">
        <f t="shared" si="7"/>
        <v>228.8</v>
      </c>
      <c r="F20" s="66">
        <f t="shared" si="4"/>
        <v>2186.8000000000002</v>
      </c>
      <c r="G20" s="66">
        <f t="shared" si="0"/>
        <v>2187</v>
      </c>
      <c r="H20" s="66">
        <f t="shared" si="5"/>
        <v>2187</v>
      </c>
      <c r="I20" s="67">
        <f t="shared" si="6"/>
        <v>0.1999999999998181</v>
      </c>
      <c r="J20" s="66">
        <f t="shared" si="1"/>
        <v>1958.1999999999998</v>
      </c>
      <c r="K20" s="122">
        <f t="shared" si="2"/>
        <v>2187</v>
      </c>
      <c r="L20" s="227"/>
      <c r="M20" s="317"/>
      <c r="N20" s="309"/>
      <c r="O20" s="227"/>
    </row>
    <row r="21" spans="1:45" x14ac:dyDescent="0.2">
      <c r="A21" s="3" t="s">
        <v>35</v>
      </c>
      <c r="B21" s="175"/>
      <c r="C21" s="302">
        <v>139.69999999999999</v>
      </c>
      <c r="D21" s="65">
        <f t="shared" si="3"/>
        <v>1980.5</v>
      </c>
      <c r="E21" s="35">
        <f t="shared" si="7"/>
        <v>228.8</v>
      </c>
      <c r="F21" s="66">
        <f t="shared" si="4"/>
        <v>2209.3000000000002</v>
      </c>
      <c r="G21" s="66">
        <f t="shared" si="0"/>
        <v>2209</v>
      </c>
      <c r="H21" s="66">
        <f t="shared" si="5"/>
        <v>2209</v>
      </c>
      <c r="I21" s="67">
        <f t="shared" si="6"/>
        <v>-0.3000000000001819</v>
      </c>
      <c r="J21" s="66">
        <f t="shared" si="1"/>
        <v>1980.1999999999998</v>
      </c>
      <c r="K21" s="122">
        <f t="shared" si="2"/>
        <v>2209</v>
      </c>
      <c r="L21" s="227"/>
      <c r="M21" s="317"/>
      <c r="N21" s="309"/>
      <c r="O21" s="227"/>
    </row>
    <row r="22" spans="1:45" x14ac:dyDescent="0.2">
      <c r="A22" s="64" t="s">
        <v>36</v>
      </c>
      <c r="B22" s="200"/>
      <c r="C22" s="302">
        <v>158.5</v>
      </c>
      <c r="D22" s="65">
        <f>$B$11+C22</f>
        <v>1999.3</v>
      </c>
      <c r="E22" s="35">
        <f t="shared" si="7"/>
        <v>228.8</v>
      </c>
      <c r="F22" s="66">
        <f t="shared" si="4"/>
        <v>2228.1</v>
      </c>
      <c r="G22" s="66">
        <f t="shared" si="0"/>
        <v>2228</v>
      </c>
      <c r="H22" s="66">
        <f t="shared" si="5"/>
        <v>2228</v>
      </c>
      <c r="I22" s="67">
        <f>H22-F22</f>
        <v>-9.9999999999909051E-2</v>
      </c>
      <c r="J22" s="66">
        <f t="shared" si="1"/>
        <v>1999.2</v>
      </c>
      <c r="K22" s="122">
        <f>H22</f>
        <v>2228</v>
      </c>
      <c r="L22" s="227"/>
      <c r="M22" s="59"/>
      <c r="N22" s="309"/>
      <c r="O22" s="227"/>
    </row>
    <row r="23" spans="1:45" x14ac:dyDescent="0.2">
      <c r="A23" s="64" t="s">
        <v>37</v>
      </c>
      <c r="B23" s="200"/>
      <c r="C23" s="302">
        <v>119.2</v>
      </c>
      <c r="D23" s="65">
        <f t="shared" si="3"/>
        <v>1960</v>
      </c>
      <c r="E23" s="35">
        <f t="shared" si="7"/>
        <v>228.8</v>
      </c>
      <c r="F23" s="66">
        <f t="shared" si="4"/>
        <v>2188.8000000000002</v>
      </c>
      <c r="G23" s="66">
        <f t="shared" si="0"/>
        <v>2189</v>
      </c>
      <c r="H23" s="66">
        <f t="shared" si="5"/>
        <v>2189</v>
      </c>
      <c r="I23" s="67">
        <f t="shared" si="6"/>
        <v>0.1999999999998181</v>
      </c>
      <c r="J23" s="66">
        <f t="shared" si="1"/>
        <v>1960.1999999999998</v>
      </c>
      <c r="K23" s="122">
        <f t="shared" si="2"/>
        <v>2189</v>
      </c>
      <c r="L23" s="227"/>
      <c r="M23" s="59"/>
      <c r="N23" s="309"/>
      <c r="O23" s="227"/>
    </row>
    <row r="24" spans="1:45" s="202" customFormat="1" x14ac:dyDescent="0.2">
      <c r="A24" s="6" t="s">
        <v>38</v>
      </c>
      <c r="B24" s="201"/>
      <c r="C24" s="302">
        <v>159.69999999999999</v>
      </c>
      <c r="D24" s="65">
        <f t="shared" si="3"/>
        <v>2000.5</v>
      </c>
      <c r="E24" s="35">
        <f t="shared" si="7"/>
        <v>228.8</v>
      </c>
      <c r="F24" s="66">
        <f t="shared" si="4"/>
        <v>2229.3000000000002</v>
      </c>
      <c r="G24" s="66">
        <f t="shared" si="0"/>
        <v>2229</v>
      </c>
      <c r="H24" s="66">
        <f t="shared" si="5"/>
        <v>2229</v>
      </c>
      <c r="I24" s="67">
        <f t="shared" si="6"/>
        <v>-0.3000000000001819</v>
      </c>
      <c r="J24" s="66">
        <f t="shared" si="1"/>
        <v>2000.1999999999998</v>
      </c>
      <c r="K24" s="122">
        <f t="shared" si="2"/>
        <v>2229</v>
      </c>
      <c r="L24" s="227"/>
      <c r="M24" s="55"/>
      <c r="N24" s="309"/>
      <c r="O24" s="227"/>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202" customFormat="1" x14ac:dyDescent="0.2">
      <c r="A25" s="6" t="s">
        <v>39</v>
      </c>
      <c r="B25" s="201"/>
      <c r="C25" s="302">
        <v>148.80000000000001</v>
      </c>
      <c r="D25" s="65">
        <f t="shared" si="3"/>
        <v>1989.6</v>
      </c>
      <c r="E25" s="35">
        <f t="shared" si="7"/>
        <v>228.8</v>
      </c>
      <c r="F25" s="66">
        <f t="shared" si="4"/>
        <v>2218.4</v>
      </c>
      <c r="G25" s="66">
        <f t="shared" si="0"/>
        <v>2218</v>
      </c>
      <c r="H25" s="66">
        <f t="shared" si="5"/>
        <v>2218</v>
      </c>
      <c r="I25" s="67">
        <f t="shared" si="6"/>
        <v>-0.40000000000009095</v>
      </c>
      <c r="J25" s="66">
        <f t="shared" si="1"/>
        <v>1989.1999999999998</v>
      </c>
      <c r="K25" s="122">
        <f t="shared" si="2"/>
        <v>2218</v>
      </c>
      <c r="L25" s="227"/>
      <c r="M25" s="55"/>
      <c r="N25" s="309"/>
      <c r="O25" s="227"/>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202" customFormat="1" x14ac:dyDescent="0.2">
      <c r="A26" s="7" t="s">
        <v>70</v>
      </c>
      <c r="B26" s="201"/>
      <c r="C26" s="102">
        <v>55.2</v>
      </c>
      <c r="D26" s="65">
        <f t="shared" si="3"/>
        <v>1896</v>
      </c>
      <c r="E26" s="35">
        <f t="shared" si="7"/>
        <v>228.8</v>
      </c>
      <c r="F26" s="66">
        <f t="shared" si="4"/>
        <v>2124.8000000000002</v>
      </c>
      <c r="G26" s="66">
        <f t="shared" si="0"/>
        <v>2125</v>
      </c>
      <c r="H26" s="66">
        <f t="shared" si="5"/>
        <v>2125</v>
      </c>
      <c r="I26" s="67">
        <f t="shared" si="6"/>
        <v>0.1999999999998181</v>
      </c>
      <c r="J26" s="66">
        <f t="shared" si="1"/>
        <v>1896.1999999999998</v>
      </c>
      <c r="K26" s="122">
        <f t="shared" si="2"/>
        <v>2125</v>
      </c>
      <c r="L26" s="227"/>
      <c r="M26" s="318"/>
      <c r="N26" s="309"/>
      <c r="O26" s="227"/>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202" customFormat="1" x14ac:dyDescent="0.2">
      <c r="A27" s="7" t="s">
        <v>71</v>
      </c>
      <c r="B27" s="201"/>
      <c r="C27" s="102">
        <v>148.80000000000001</v>
      </c>
      <c r="D27" s="65">
        <f t="shared" si="3"/>
        <v>1989.6</v>
      </c>
      <c r="E27" s="35">
        <f t="shared" si="7"/>
        <v>228.8</v>
      </c>
      <c r="F27" s="66">
        <f t="shared" si="4"/>
        <v>2218.4</v>
      </c>
      <c r="G27" s="66">
        <f t="shared" si="0"/>
        <v>2218</v>
      </c>
      <c r="H27" s="66">
        <f t="shared" si="5"/>
        <v>2218</v>
      </c>
      <c r="I27" s="67">
        <f t="shared" si="6"/>
        <v>-0.40000000000009095</v>
      </c>
      <c r="J27" s="66">
        <f t="shared" si="1"/>
        <v>1989.1999999999998</v>
      </c>
      <c r="K27" s="122">
        <f>H27</f>
        <v>2218</v>
      </c>
      <c r="L27" s="227"/>
      <c r="M27" s="55"/>
      <c r="N27" s="309"/>
      <c r="O27" s="227"/>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202" customFormat="1" x14ac:dyDescent="0.2">
      <c r="A28" s="203"/>
      <c r="B28" s="201"/>
      <c r="C28" s="195"/>
      <c r="D28" s="204"/>
      <c r="E28" s="70"/>
      <c r="F28" s="204"/>
      <c r="G28" s="204"/>
      <c r="H28" s="204"/>
      <c r="I28" s="204"/>
      <c r="J28" s="204"/>
      <c r="K28" s="122"/>
      <c r="L28" s="227"/>
      <c r="M28" s="55"/>
      <c r="N28" s="184"/>
      <c r="O28" s="227"/>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row>
    <row r="29" spans="1:45" s="202" customFormat="1" x14ac:dyDescent="0.2">
      <c r="A29" s="205"/>
      <c r="B29" s="206"/>
      <c r="C29" s="207"/>
      <c r="D29" s="208"/>
      <c r="E29" s="66"/>
      <c r="F29" s="71"/>
      <c r="G29" s="71"/>
      <c r="H29" s="71"/>
      <c r="I29" s="208"/>
      <c r="J29" s="208"/>
      <c r="K29" s="123"/>
      <c r="L29" s="227"/>
      <c r="M29" s="59"/>
      <c r="N29" s="184"/>
      <c r="O29" s="227"/>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202" customFormat="1" x14ac:dyDescent="0.2">
      <c r="A30" s="6" t="s">
        <v>40</v>
      </c>
      <c r="B30" s="21">
        <f>B11</f>
        <v>1840.8</v>
      </c>
      <c r="C30" s="102">
        <v>21.5</v>
      </c>
      <c r="D30" s="65">
        <f t="shared" ref="D30:D38" si="8">$B$11+C30</f>
        <v>1862.3</v>
      </c>
      <c r="E30" s="35">
        <f t="shared" ref="E30:E38" si="9">$E$11</f>
        <v>228.8</v>
      </c>
      <c r="F30" s="66">
        <f t="shared" ref="F30:F38" si="10">D30+E30</f>
        <v>2091.1</v>
      </c>
      <c r="G30" s="66">
        <f t="shared" ref="G30:G38" si="11">ROUND(((F30*10)+0.4)/10,0)</f>
        <v>2091</v>
      </c>
      <c r="H30" s="66">
        <f t="shared" ref="H30:H38" si="12">IF(FLOOR(G30,1)&lt;1000,FLOOR(G30,1),FLOOR((G30),1))</f>
        <v>2091</v>
      </c>
      <c r="I30" s="67">
        <f t="shared" ref="I30:I38" si="13">H30-F30</f>
        <v>-9.9999999999909051E-2</v>
      </c>
      <c r="J30" s="66">
        <f t="shared" ref="J30:J38" si="14">I30+D30</f>
        <v>1862.2</v>
      </c>
      <c r="K30" s="122">
        <f t="shared" ref="K30:K38" si="15">H30</f>
        <v>2091</v>
      </c>
      <c r="L30" s="227"/>
      <c r="M30" s="55"/>
      <c r="N30" s="309"/>
      <c r="O30" s="227"/>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202" customFormat="1" x14ac:dyDescent="0.2">
      <c r="A31" s="107" t="s">
        <v>98</v>
      </c>
      <c r="B31" s="21"/>
      <c r="C31" s="102">
        <v>33.9</v>
      </c>
      <c r="D31" s="65">
        <f>$B$11+C31</f>
        <v>1874.7</v>
      </c>
      <c r="E31" s="35">
        <f t="shared" si="9"/>
        <v>228.8</v>
      </c>
      <c r="F31" s="66">
        <f>D31+E31</f>
        <v>2103.5</v>
      </c>
      <c r="G31" s="66">
        <f>ROUND(((F31*10)+0.4)/10,0)</f>
        <v>2104</v>
      </c>
      <c r="H31" s="66">
        <f t="shared" si="12"/>
        <v>2104</v>
      </c>
      <c r="I31" s="67">
        <f>H31-F31</f>
        <v>0.5</v>
      </c>
      <c r="J31" s="66">
        <f>I31+D31</f>
        <v>1875.2</v>
      </c>
      <c r="K31" s="122">
        <f>H31</f>
        <v>2104</v>
      </c>
      <c r="L31" s="227"/>
      <c r="M31" s="55"/>
      <c r="N31" s="309"/>
      <c r="O31" s="227"/>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202" customFormat="1" x14ac:dyDescent="0.2">
      <c r="A32" s="64" t="s">
        <v>41</v>
      </c>
      <c r="B32" s="200"/>
      <c r="C32" s="102">
        <v>26.8</v>
      </c>
      <c r="D32" s="65">
        <f>$B$11+C32</f>
        <v>1867.6</v>
      </c>
      <c r="E32" s="35">
        <f t="shared" si="9"/>
        <v>228.8</v>
      </c>
      <c r="F32" s="66">
        <f t="shared" si="10"/>
        <v>2096.4</v>
      </c>
      <c r="G32" s="66">
        <f t="shared" si="11"/>
        <v>2096</v>
      </c>
      <c r="H32" s="66">
        <f t="shared" si="12"/>
        <v>2096</v>
      </c>
      <c r="I32" s="67">
        <f>H32-F32</f>
        <v>-0.40000000000009095</v>
      </c>
      <c r="J32" s="66">
        <f t="shared" si="14"/>
        <v>1867.1999999999998</v>
      </c>
      <c r="K32" s="122">
        <f>H32</f>
        <v>2096</v>
      </c>
      <c r="L32" s="227"/>
      <c r="M32" s="55"/>
      <c r="N32" s="309"/>
      <c r="O32" s="227"/>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202" customFormat="1" x14ac:dyDescent="0.2">
      <c r="A33" s="6" t="s">
        <v>42</v>
      </c>
      <c r="B33" s="201"/>
      <c r="C33" s="102">
        <v>38.1</v>
      </c>
      <c r="D33" s="65">
        <f t="shared" si="8"/>
        <v>1878.8999999999999</v>
      </c>
      <c r="E33" s="35">
        <f t="shared" si="9"/>
        <v>228.8</v>
      </c>
      <c r="F33" s="66">
        <f t="shared" si="10"/>
        <v>2107.6999999999998</v>
      </c>
      <c r="G33" s="66">
        <f t="shared" si="11"/>
        <v>2108</v>
      </c>
      <c r="H33" s="66">
        <f t="shared" si="12"/>
        <v>2108</v>
      </c>
      <c r="I33" s="67">
        <f t="shared" si="13"/>
        <v>0.3000000000001819</v>
      </c>
      <c r="J33" s="66">
        <f t="shared" si="14"/>
        <v>1879.2</v>
      </c>
      <c r="K33" s="122">
        <f t="shared" si="15"/>
        <v>2108</v>
      </c>
      <c r="L33" s="227"/>
      <c r="M33" s="59"/>
      <c r="N33" s="309"/>
      <c r="O33" s="227"/>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202" customFormat="1" x14ac:dyDescent="0.2">
      <c r="A34" s="6" t="s">
        <v>43</v>
      </c>
      <c r="B34" s="201"/>
      <c r="C34" s="102">
        <v>52.2</v>
      </c>
      <c r="D34" s="65">
        <f t="shared" si="8"/>
        <v>1893</v>
      </c>
      <c r="E34" s="35">
        <f t="shared" si="9"/>
        <v>228.8</v>
      </c>
      <c r="F34" s="66">
        <f t="shared" si="10"/>
        <v>2121.8000000000002</v>
      </c>
      <c r="G34" s="66">
        <f t="shared" si="11"/>
        <v>2122</v>
      </c>
      <c r="H34" s="66">
        <f t="shared" si="12"/>
        <v>2122</v>
      </c>
      <c r="I34" s="67">
        <f t="shared" si="13"/>
        <v>0.1999999999998181</v>
      </c>
      <c r="J34" s="66">
        <f t="shared" si="14"/>
        <v>1893.1999999999998</v>
      </c>
      <c r="K34" s="122">
        <f t="shared" si="15"/>
        <v>2122</v>
      </c>
      <c r="L34" s="227"/>
      <c r="M34" s="55"/>
      <c r="N34" s="309"/>
      <c r="O34" s="227"/>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202" customFormat="1" x14ac:dyDescent="0.2">
      <c r="A35" s="6" t="s">
        <v>44</v>
      </c>
      <c r="B35" s="201"/>
      <c r="C35" s="102">
        <v>49.2</v>
      </c>
      <c r="D35" s="65">
        <f t="shared" si="8"/>
        <v>1890</v>
      </c>
      <c r="E35" s="35">
        <f t="shared" si="9"/>
        <v>228.8</v>
      </c>
      <c r="F35" s="66">
        <f t="shared" si="10"/>
        <v>2118.8000000000002</v>
      </c>
      <c r="G35" s="66">
        <f t="shared" si="11"/>
        <v>2119</v>
      </c>
      <c r="H35" s="66">
        <f t="shared" si="12"/>
        <v>2119</v>
      </c>
      <c r="I35" s="67">
        <f t="shared" si="13"/>
        <v>0.1999999999998181</v>
      </c>
      <c r="J35" s="66">
        <f t="shared" si="14"/>
        <v>1890.1999999999998</v>
      </c>
      <c r="K35" s="122">
        <f t="shared" si="15"/>
        <v>2119</v>
      </c>
      <c r="L35" s="227"/>
      <c r="M35" s="55"/>
      <c r="N35" s="309"/>
      <c r="O35" s="227"/>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202" customFormat="1" x14ac:dyDescent="0.2">
      <c r="A36" s="64" t="s">
        <v>45</v>
      </c>
      <c r="B36" s="200"/>
      <c r="C36" s="102">
        <v>62.4</v>
      </c>
      <c r="D36" s="65">
        <f t="shared" si="8"/>
        <v>1903.2</v>
      </c>
      <c r="E36" s="35">
        <f t="shared" si="9"/>
        <v>228.8</v>
      </c>
      <c r="F36" s="66">
        <f t="shared" si="10"/>
        <v>2132</v>
      </c>
      <c r="G36" s="66">
        <f t="shared" si="11"/>
        <v>2132</v>
      </c>
      <c r="H36" s="66">
        <f t="shared" si="12"/>
        <v>2132</v>
      </c>
      <c r="I36" s="67">
        <f t="shared" si="13"/>
        <v>0</v>
      </c>
      <c r="J36" s="66">
        <f t="shared" si="14"/>
        <v>1903.2</v>
      </c>
      <c r="K36" s="122">
        <f t="shared" si="15"/>
        <v>2132</v>
      </c>
      <c r="L36" s="227"/>
      <c r="M36" s="55"/>
      <c r="N36" s="309"/>
      <c r="O36" s="227"/>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202" customFormat="1" x14ac:dyDescent="0.2">
      <c r="A37" s="6" t="s">
        <v>46</v>
      </c>
      <c r="B37" s="201"/>
      <c r="C37" s="102">
        <v>67.400000000000006</v>
      </c>
      <c r="D37" s="65">
        <f t="shared" si="8"/>
        <v>1908.2</v>
      </c>
      <c r="E37" s="35">
        <f t="shared" si="9"/>
        <v>228.8</v>
      </c>
      <c r="F37" s="66">
        <f t="shared" si="10"/>
        <v>2137</v>
      </c>
      <c r="G37" s="66">
        <f t="shared" si="11"/>
        <v>2137</v>
      </c>
      <c r="H37" s="66">
        <f t="shared" si="12"/>
        <v>2137</v>
      </c>
      <c r="I37" s="67">
        <f t="shared" si="13"/>
        <v>0</v>
      </c>
      <c r="J37" s="66">
        <f t="shared" si="14"/>
        <v>1908.2</v>
      </c>
      <c r="K37" s="122">
        <f t="shared" si="15"/>
        <v>2137</v>
      </c>
      <c r="L37" s="227"/>
      <c r="M37" s="55"/>
      <c r="N37" s="309"/>
      <c r="O37" s="227"/>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202" customFormat="1" x14ac:dyDescent="0.2">
      <c r="A38" s="6" t="s">
        <v>47</v>
      </c>
      <c r="B38" s="201"/>
      <c r="C38" s="102">
        <v>78.8</v>
      </c>
      <c r="D38" s="65">
        <f t="shared" si="8"/>
        <v>1919.6</v>
      </c>
      <c r="E38" s="35">
        <f t="shared" si="9"/>
        <v>228.8</v>
      </c>
      <c r="F38" s="66">
        <f t="shared" si="10"/>
        <v>2148.4</v>
      </c>
      <c r="G38" s="66">
        <f t="shared" si="11"/>
        <v>2148</v>
      </c>
      <c r="H38" s="66">
        <f t="shared" si="12"/>
        <v>2148</v>
      </c>
      <c r="I38" s="67">
        <f t="shared" si="13"/>
        <v>-0.40000000000009095</v>
      </c>
      <c r="J38" s="66">
        <f t="shared" si="14"/>
        <v>1919.1999999999998</v>
      </c>
      <c r="K38" s="122">
        <f t="shared" si="15"/>
        <v>2148</v>
      </c>
      <c r="L38" s="227"/>
      <c r="M38" s="59"/>
      <c r="N38" s="309"/>
      <c r="O38" s="227"/>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202" customFormat="1" x14ac:dyDescent="0.2">
      <c r="A39" s="8"/>
      <c r="B39" s="209"/>
      <c r="C39" s="26"/>
      <c r="D39" s="72"/>
      <c r="E39" s="70"/>
      <c r="F39" s="70"/>
      <c r="G39" s="70"/>
      <c r="H39" s="70"/>
      <c r="I39" s="73"/>
      <c r="J39" s="70"/>
      <c r="K39" s="124"/>
      <c r="L39" s="227"/>
      <c r="M39" s="319"/>
      <c r="N39" s="309"/>
      <c r="O39" s="227"/>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202" customFormat="1" x14ac:dyDescent="0.2">
      <c r="A40" s="203"/>
      <c r="B40" s="201"/>
      <c r="C40" s="195"/>
      <c r="D40" s="204"/>
      <c r="E40" s="66"/>
      <c r="F40" s="66"/>
      <c r="G40" s="66"/>
      <c r="H40" s="66"/>
      <c r="I40" s="204"/>
      <c r="J40" s="204"/>
      <c r="K40" s="122"/>
      <c r="L40" s="227"/>
      <c r="M40" s="55"/>
      <c r="N40" s="184"/>
      <c r="O40" s="227"/>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202" customFormat="1" x14ac:dyDescent="0.2">
      <c r="A41" s="6" t="s">
        <v>48</v>
      </c>
      <c r="B41" s="201"/>
      <c r="C41" s="302">
        <v>43.7</v>
      </c>
      <c r="D41" s="65">
        <f t="shared" ref="D41:D61" si="16">$B$11+C41</f>
        <v>1884.5</v>
      </c>
      <c r="E41" s="35">
        <f t="shared" ref="E41:E61" si="17">$E$11</f>
        <v>228.8</v>
      </c>
      <c r="F41" s="66">
        <f t="shared" ref="F41:F61" si="18">D41+E41</f>
        <v>2113.3000000000002</v>
      </c>
      <c r="G41" s="66">
        <f t="shared" ref="G41:G61" si="19">ROUND(((F41*10)+0.4)/10,0)</f>
        <v>2113</v>
      </c>
      <c r="H41" s="66">
        <f t="shared" ref="H41:H61" si="20">IF(FLOOR(G41,1)&lt;1000,FLOOR(G41,1),FLOOR((G41),1))</f>
        <v>2113</v>
      </c>
      <c r="I41" s="67">
        <f t="shared" ref="I41:I46" si="21">H41-F41</f>
        <v>-0.3000000000001819</v>
      </c>
      <c r="J41" s="66">
        <f t="shared" ref="J41:J61" si="22">I41+D41</f>
        <v>1884.1999999999998</v>
      </c>
      <c r="K41" s="122">
        <f t="shared" ref="K41:K61" si="23">H41</f>
        <v>2113</v>
      </c>
      <c r="L41" s="102"/>
      <c r="M41" s="318"/>
      <c r="N41" s="309"/>
      <c r="O41" s="227"/>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202" customFormat="1" x14ac:dyDescent="0.2">
      <c r="A42" s="6" t="s">
        <v>49</v>
      </c>
      <c r="B42" s="201"/>
      <c r="C42" s="302">
        <v>52.5</v>
      </c>
      <c r="D42" s="65">
        <f t="shared" si="16"/>
        <v>1893.3</v>
      </c>
      <c r="E42" s="35">
        <f t="shared" si="17"/>
        <v>228.8</v>
      </c>
      <c r="F42" s="66">
        <f t="shared" si="18"/>
        <v>2122.1</v>
      </c>
      <c r="G42" s="66">
        <f t="shared" si="19"/>
        <v>2122</v>
      </c>
      <c r="H42" s="66">
        <f t="shared" si="20"/>
        <v>2122</v>
      </c>
      <c r="I42" s="67">
        <f t="shared" si="21"/>
        <v>-9.9999999999909051E-2</v>
      </c>
      <c r="J42" s="66">
        <f t="shared" si="22"/>
        <v>1893.2</v>
      </c>
      <c r="K42" s="122">
        <f t="shared" si="23"/>
        <v>2122</v>
      </c>
      <c r="L42" s="102"/>
      <c r="M42" s="55"/>
      <c r="N42" s="309"/>
      <c r="O42" s="227"/>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202" customFormat="1" x14ac:dyDescent="0.2">
      <c r="A43" s="64" t="s">
        <v>50</v>
      </c>
      <c r="B43" s="200"/>
      <c r="C43" s="302">
        <v>67.3</v>
      </c>
      <c r="D43" s="65">
        <f t="shared" si="16"/>
        <v>1908.1</v>
      </c>
      <c r="E43" s="35">
        <f t="shared" si="17"/>
        <v>228.8</v>
      </c>
      <c r="F43" s="66">
        <f t="shared" si="18"/>
        <v>2136.9</v>
      </c>
      <c r="G43" s="66">
        <f t="shared" si="19"/>
        <v>2137</v>
      </c>
      <c r="H43" s="66">
        <f t="shared" si="20"/>
        <v>2137</v>
      </c>
      <c r="I43" s="67">
        <f t="shared" si="21"/>
        <v>9.9999999999909051E-2</v>
      </c>
      <c r="J43" s="66">
        <f t="shared" si="22"/>
        <v>1908.1999999999998</v>
      </c>
      <c r="K43" s="122">
        <f t="shared" si="23"/>
        <v>2137</v>
      </c>
      <c r="L43" s="102"/>
      <c r="M43" s="55"/>
      <c r="N43" s="309"/>
      <c r="O43" s="227"/>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202" customFormat="1" x14ac:dyDescent="0.2">
      <c r="A44" s="6" t="s">
        <v>51</v>
      </c>
      <c r="B44" s="201"/>
      <c r="C44" s="302">
        <v>80</v>
      </c>
      <c r="D44" s="65">
        <f t="shared" si="16"/>
        <v>1920.8</v>
      </c>
      <c r="E44" s="35">
        <f t="shared" si="17"/>
        <v>228.8</v>
      </c>
      <c r="F44" s="66">
        <f t="shared" si="18"/>
        <v>2149.6</v>
      </c>
      <c r="G44" s="66">
        <f t="shared" si="19"/>
        <v>2150</v>
      </c>
      <c r="H44" s="66">
        <f t="shared" si="20"/>
        <v>2150</v>
      </c>
      <c r="I44" s="67">
        <f t="shared" si="21"/>
        <v>0.40000000000009095</v>
      </c>
      <c r="J44" s="66">
        <f t="shared" si="22"/>
        <v>1921.2</v>
      </c>
      <c r="K44" s="122">
        <f t="shared" si="23"/>
        <v>2150</v>
      </c>
      <c r="L44" s="67"/>
      <c r="M44" s="318"/>
      <c r="N44" s="309"/>
      <c r="O44" s="227"/>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202" customFormat="1" x14ac:dyDescent="0.2">
      <c r="A45" s="9" t="s">
        <v>52</v>
      </c>
      <c r="B45" s="22" t="s">
        <v>53</v>
      </c>
      <c r="C45" s="325">
        <v>64.900000000000006</v>
      </c>
      <c r="D45" s="74">
        <f>$B$11+C45</f>
        <v>1905.7</v>
      </c>
      <c r="E45" s="45">
        <f t="shared" si="17"/>
        <v>228.8</v>
      </c>
      <c r="F45" s="45">
        <f t="shared" si="18"/>
        <v>2134.5</v>
      </c>
      <c r="G45" s="45">
        <f t="shared" si="19"/>
        <v>2135</v>
      </c>
      <c r="H45" s="45">
        <f t="shared" si="20"/>
        <v>2135</v>
      </c>
      <c r="I45" s="53">
        <f t="shared" si="21"/>
        <v>0.5</v>
      </c>
      <c r="J45" s="45">
        <f t="shared" si="22"/>
        <v>1906.2</v>
      </c>
      <c r="K45" s="125">
        <f t="shared" si="23"/>
        <v>2135</v>
      </c>
      <c r="L45" s="67"/>
      <c r="M45" s="55"/>
      <c r="N45" s="309"/>
      <c r="O45" s="227"/>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202" customFormat="1" x14ac:dyDescent="0.2">
      <c r="A46" s="6" t="s">
        <v>54</v>
      </c>
      <c r="B46" s="201"/>
      <c r="C46" s="102">
        <v>82.2</v>
      </c>
      <c r="D46" s="65">
        <f t="shared" si="16"/>
        <v>1923</v>
      </c>
      <c r="E46" s="35">
        <f t="shared" si="17"/>
        <v>228.8</v>
      </c>
      <c r="F46" s="66">
        <f t="shared" si="18"/>
        <v>2151.8000000000002</v>
      </c>
      <c r="G46" s="66">
        <f t="shared" si="19"/>
        <v>2152</v>
      </c>
      <c r="H46" s="66">
        <f t="shared" si="20"/>
        <v>2152</v>
      </c>
      <c r="I46" s="25">
        <f t="shared" si="21"/>
        <v>0.1999999999998181</v>
      </c>
      <c r="J46" s="66">
        <f t="shared" si="22"/>
        <v>1923.1999999999998</v>
      </c>
      <c r="K46" s="121">
        <f t="shared" si="23"/>
        <v>2152</v>
      </c>
      <c r="L46" s="25"/>
      <c r="M46" s="318"/>
      <c r="N46" s="309"/>
      <c r="O46" s="227"/>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202" customFormat="1" x14ac:dyDescent="0.2">
      <c r="A47" s="6" t="s">
        <v>55</v>
      </c>
      <c r="B47" s="201"/>
      <c r="C47" s="302">
        <v>105.2</v>
      </c>
      <c r="D47" s="65">
        <f t="shared" si="16"/>
        <v>1946</v>
      </c>
      <c r="E47" s="35">
        <f t="shared" si="17"/>
        <v>228.8</v>
      </c>
      <c r="F47" s="66">
        <f t="shared" si="18"/>
        <v>2174.8000000000002</v>
      </c>
      <c r="G47" s="66">
        <f t="shared" si="19"/>
        <v>2175</v>
      </c>
      <c r="H47" s="66">
        <f t="shared" si="20"/>
        <v>2175</v>
      </c>
      <c r="I47" s="25">
        <f t="shared" ref="I47:I61" si="24">H47-F47</f>
        <v>0.1999999999998181</v>
      </c>
      <c r="J47" s="66">
        <f t="shared" si="22"/>
        <v>1946.1999999999998</v>
      </c>
      <c r="K47" s="121">
        <f t="shared" si="23"/>
        <v>2175</v>
      </c>
      <c r="L47" s="67"/>
      <c r="M47" s="55"/>
      <c r="N47" s="309"/>
      <c r="O47" s="227"/>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row>
    <row r="48" spans="1:45" s="202" customFormat="1" x14ac:dyDescent="0.2">
      <c r="A48" s="6" t="s">
        <v>56</v>
      </c>
      <c r="B48" s="201"/>
      <c r="C48" s="102">
        <v>108.3</v>
      </c>
      <c r="D48" s="65">
        <f t="shared" si="16"/>
        <v>1949.1</v>
      </c>
      <c r="E48" s="35">
        <f t="shared" si="17"/>
        <v>228.8</v>
      </c>
      <c r="F48" s="66">
        <f t="shared" si="18"/>
        <v>2177.9</v>
      </c>
      <c r="G48" s="66">
        <f t="shared" si="19"/>
        <v>2178</v>
      </c>
      <c r="H48" s="66">
        <f t="shared" si="20"/>
        <v>2178</v>
      </c>
      <c r="I48" s="25">
        <f t="shared" si="24"/>
        <v>9.9999999999909051E-2</v>
      </c>
      <c r="J48" s="66">
        <f t="shared" si="22"/>
        <v>1949.1999999999998</v>
      </c>
      <c r="K48" s="121">
        <f t="shared" si="23"/>
        <v>2178</v>
      </c>
      <c r="L48" s="67"/>
      <c r="M48" s="318"/>
      <c r="N48" s="309"/>
      <c r="O48" s="227"/>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row>
    <row r="49" spans="1:45" s="202" customFormat="1" x14ac:dyDescent="0.2">
      <c r="A49" s="6" t="s">
        <v>57</v>
      </c>
      <c r="B49" s="201"/>
      <c r="C49" s="102">
        <v>125.8</v>
      </c>
      <c r="D49" s="65">
        <f t="shared" si="16"/>
        <v>1966.6</v>
      </c>
      <c r="E49" s="35">
        <f t="shared" si="17"/>
        <v>228.8</v>
      </c>
      <c r="F49" s="66">
        <f t="shared" si="18"/>
        <v>2195.4</v>
      </c>
      <c r="G49" s="66">
        <f t="shared" si="19"/>
        <v>2195</v>
      </c>
      <c r="H49" s="66">
        <f t="shared" si="20"/>
        <v>2195</v>
      </c>
      <c r="I49" s="25">
        <f t="shared" si="24"/>
        <v>-0.40000000000009095</v>
      </c>
      <c r="J49" s="66">
        <f t="shared" si="22"/>
        <v>1966.1999999999998</v>
      </c>
      <c r="K49" s="121">
        <f t="shared" si="23"/>
        <v>2195</v>
      </c>
      <c r="L49" s="67"/>
      <c r="M49" s="55"/>
      <c r="N49" s="309"/>
      <c r="O49" s="227"/>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row>
    <row r="50" spans="1:45" s="202" customFormat="1" x14ac:dyDescent="0.2">
      <c r="A50" s="6" t="s">
        <v>58</v>
      </c>
      <c r="B50" s="201"/>
      <c r="C50" s="302">
        <v>146.69999999999999</v>
      </c>
      <c r="D50" s="65">
        <f t="shared" si="16"/>
        <v>1987.5</v>
      </c>
      <c r="E50" s="35">
        <f t="shared" si="17"/>
        <v>228.8</v>
      </c>
      <c r="F50" s="66">
        <f t="shared" si="18"/>
        <v>2216.3000000000002</v>
      </c>
      <c r="G50" s="66">
        <f t="shared" si="19"/>
        <v>2216</v>
      </c>
      <c r="H50" s="66">
        <f t="shared" si="20"/>
        <v>2216</v>
      </c>
      <c r="I50" s="25">
        <f t="shared" si="24"/>
        <v>-0.3000000000001819</v>
      </c>
      <c r="J50" s="66">
        <f t="shared" si="22"/>
        <v>1987.1999999999998</v>
      </c>
      <c r="K50" s="121">
        <f t="shared" si="23"/>
        <v>2216</v>
      </c>
      <c r="L50" s="67"/>
      <c r="M50" s="318"/>
      <c r="N50" s="309"/>
      <c r="O50" s="227"/>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202" customFormat="1" x14ac:dyDescent="0.2">
      <c r="A51" s="6" t="s">
        <v>59</v>
      </c>
      <c r="B51" s="201"/>
      <c r="C51" s="102">
        <v>131.1</v>
      </c>
      <c r="D51" s="65">
        <f t="shared" si="16"/>
        <v>1971.8999999999999</v>
      </c>
      <c r="E51" s="35">
        <f t="shared" si="17"/>
        <v>228.8</v>
      </c>
      <c r="F51" s="66">
        <f t="shared" si="18"/>
        <v>2200.6999999999998</v>
      </c>
      <c r="G51" s="66">
        <f t="shared" si="19"/>
        <v>2201</v>
      </c>
      <c r="H51" s="66">
        <f t="shared" si="20"/>
        <v>2201</v>
      </c>
      <c r="I51" s="25">
        <f t="shared" si="24"/>
        <v>0.3000000000001819</v>
      </c>
      <c r="J51" s="66">
        <f t="shared" si="22"/>
        <v>1972.2</v>
      </c>
      <c r="K51" s="121">
        <f t="shared" si="23"/>
        <v>2201</v>
      </c>
      <c r="L51" s="67"/>
      <c r="M51" s="55"/>
      <c r="N51" s="309"/>
      <c r="O51" s="227"/>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202" customFormat="1" x14ac:dyDescent="0.2">
      <c r="A52" s="6" t="s">
        <v>60</v>
      </c>
      <c r="B52" s="201"/>
      <c r="C52" s="102">
        <v>128.9</v>
      </c>
      <c r="D52" s="65">
        <f t="shared" si="16"/>
        <v>1969.7</v>
      </c>
      <c r="E52" s="35">
        <f t="shared" si="17"/>
        <v>228.8</v>
      </c>
      <c r="F52" s="66">
        <f t="shared" si="18"/>
        <v>2198.5</v>
      </c>
      <c r="G52" s="66">
        <f t="shared" si="19"/>
        <v>2199</v>
      </c>
      <c r="H52" s="66">
        <f t="shared" si="20"/>
        <v>2199</v>
      </c>
      <c r="I52" s="25">
        <f t="shared" si="24"/>
        <v>0.5</v>
      </c>
      <c r="J52" s="66">
        <f t="shared" si="22"/>
        <v>1970.2</v>
      </c>
      <c r="K52" s="121">
        <f t="shared" si="23"/>
        <v>2199</v>
      </c>
      <c r="L52" s="67"/>
      <c r="M52" s="318"/>
      <c r="N52" s="309"/>
      <c r="O52" s="227"/>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202" customFormat="1" x14ac:dyDescent="0.2">
      <c r="A53" s="6" t="s">
        <v>61</v>
      </c>
      <c r="B53" s="201"/>
      <c r="C53" s="302">
        <v>148.1</v>
      </c>
      <c r="D53" s="65">
        <f t="shared" si="16"/>
        <v>1988.8999999999999</v>
      </c>
      <c r="E53" s="35">
        <f t="shared" si="17"/>
        <v>228.8</v>
      </c>
      <c r="F53" s="66">
        <f t="shared" si="18"/>
        <v>2217.6999999999998</v>
      </c>
      <c r="G53" s="66">
        <f t="shared" si="19"/>
        <v>2218</v>
      </c>
      <c r="H53" s="66">
        <f t="shared" si="20"/>
        <v>2218</v>
      </c>
      <c r="I53" s="25">
        <f t="shared" si="24"/>
        <v>0.3000000000001819</v>
      </c>
      <c r="J53" s="66">
        <f t="shared" si="22"/>
        <v>1989.2</v>
      </c>
      <c r="K53" s="121">
        <f t="shared" si="23"/>
        <v>2218</v>
      </c>
      <c r="L53" s="67"/>
      <c r="M53" s="55"/>
      <c r="N53" s="309"/>
      <c r="O53" s="227"/>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202" customFormat="1" x14ac:dyDescent="0.2">
      <c r="A54" s="69" t="s">
        <v>72</v>
      </c>
      <c r="B54" s="200"/>
      <c r="C54" s="102">
        <v>67.3</v>
      </c>
      <c r="D54" s="65">
        <f t="shared" si="16"/>
        <v>1908.1</v>
      </c>
      <c r="E54" s="35">
        <f t="shared" si="17"/>
        <v>228.8</v>
      </c>
      <c r="F54" s="66">
        <f t="shared" si="18"/>
        <v>2136.9</v>
      </c>
      <c r="G54" s="66">
        <f t="shared" si="19"/>
        <v>2137</v>
      </c>
      <c r="H54" s="66">
        <f t="shared" si="20"/>
        <v>2137</v>
      </c>
      <c r="I54" s="25">
        <f t="shared" si="24"/>
        <v>9.9999999999909051E-2</v>
      </c>
      <c r="J54" s="66">
        <f t="shared" si="22"/>
        <v>1908.1999999999998</v>
      </c>
      <c r="K54" s="121">
        <f t="shared" si="23"/>
        <v>2137</v>
      </c>
      <c r="L54" s="67"/>
      <c r="M54" s="55"/>
      <c r="N54" s="309"/>
      <c r="O54" s="227"/>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202" customFormat="1" x14ac:dyDescent="0.2">
      <c r="A55" s="7" t="s">
        <v>73</v>
      </c>
      <c r="B55" s="201"/>
      <c r="C55" s="102">
        <v>80</v>
      </c>
      <c r="D55" s="65">
        <f t="shared" si="16"/>
        <v>1920.8</v>
      </c>
      <c r="E55" s="35">
        <f t="shared" si="17"/>
        <v>228.8</v>
      </c>
      <c r="F55" s="66">
        <f t="shared" si="18"/>
        <v>2149.6</v>
      </c>
      <c r="G55" s="66">
        <f t="shared" si="19"/>
        <v>2150</v>
      </c>
      <c r="H55" s="66">
        <f t="shared" si="20"/>
        <v>2150</v>
      </c>
      <c r="I55" s="25">
        <f t="shared" si="24"/>
        <v>0.40000000000009095</v>
      </c>
      <c r="J55" s="66">
        <f t="shared" si="22"/>
        <v>1921.2</v>
      </c>
      <c r="K55" s="121">
        <f t="shared" si="23"/>
        <v>2150</v>
      </c>
      <c r="L55" s="67"/>
      <c r="M55" s="55"/>
      <c r="N55" s="309"/>
      <c r="O55" s="227"/>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202" customFormat="1" x14ac:dyDescent="0.2">
      <c r="A56" s="7" t="s">
        <v>74</v>
      </c>
      <c r="B56" s="201"/>
      <c r="C56" s="302">
        <v>82.2</v>
      </c>
      <c r="D56" s="65">
        <f t="shared" si="16"/>
        <v>1923</v>
      </c>
      <c r="E56" s="35">
        <f t="shared" si="17"/>
        <v>228.8</v>
      </c>
      <c r="F56" s="66">
        <f t="shared" si="18"/>
        <v>2151.8000000000002</v>
      </c>
      <c r="G56" s="66">
        <f t="shared" si="19"/>
        <v>2152</v>
      </c>
      <c r="H56" s="66">
        <f t="shared" si="20"/>
        <v>2152</v>
      </c>
      <c r="I56" s="25">
        <f t="shared" si="24"/>
        <v>0.1999999999998181</v>
      </c>
      <c r="J56" s="66">
        <f t="shared" si="22"/>
        <v>1923.1999999999998</v>
      </c>
      <c r="K56" s="121">
        <f t="shared" si="23"/>
        <v>2152</v>
      </c>
      <c r="L56" s="67"/>
      <c r="M56" s="55"/>
      <c r="N56" s="309"/>
      <c r="O56" s="227"/>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202" customFormat="1" x14ac:dyDescent="0.2">
      <c r="A57" s="7" t="s">
        <v>75</v>
      </c>
      <c r="B57" s="201"/>
      <c r="C57" s="102">
        <v>105.2</v>
      </c>
      <c r="D57" s="65">
        <f t="shared" si="16"/>
        <v>1946</v>
      </c>
      <c r="E57" s="35">
        <f t="shared" si="17"/>
        <v>228.8</v>
      </c>
      <c r="F57" s="66">
        <f t="shared" si="18"/>
        <v>2174.8000000000002</v>
      </c>
      <c r="G57" s="66">
        <f t="shared" si="19"/>
        <v>2175</v>
      </c>
      <c r="H57" s="66">
        <f t="shared" si="20"/>
        <v>2175</v>
      </c>
      <c r="I57" s="25">
        <f t="shared" si="24"/>
        <v>0.1999999999998181</v>
      </c>
      <c r="J57" s="66">
        <f t="shared" si="22"/>
        <v>1946.1999999999998</v>
      </c>
      <c r="K57" s="121">
        <f t="shared" si="23"/>
        <v>2175</v>
      </c>
      <c r="L57" s="67"/>
      <c r="M57" s="55"/>
      <c r="N57" s="309"/>
      <c r="O57" s="227"/>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202" customFormat="1" x14ac:dyDescent="0.2">
      <c r="A58" s="7" t="s">
        <v>76</v>
      </c>
      <c r="B58" s="201"/>
      <c r="C58" s="102">
        <v>108.3</v>
      </c>
      <c r="D58" s="65">
        <f t="shared" si="16"/>
        <v>1949.1</v>
      </c>
      <c r="E58" s="35">
        <f t="shared" si="17"/>
        <v>228.8</v>
      </c>
      <c r="F58" s="66">
        <f t="shared" si="18"/>
        <v>2177.9</v>
      </c>
      <c r="G58" s="66">
        <f t="shared" si="19"/>
        <v>2178</v>
      </c>
      <c r="H58" s="66">
        <f t="shared" si="20"/>
        <v>2178</v>
      </c>
      <c r="I58" s="25">
        <f t="shared" si="24"/>
        <v>9.9999999999909051E-2</v>
      </c>
      <c r="J58" s="66">
        <f t="shared" si="22"/>
        <v>1949.1999999999998</v>
      </c>
      <c r="K58" s="121">
        <f t="shared" si="23"/>
        <v>2178</v>
      </c>
      <c r="L58" s="67"/>
      <c r="M58" s="55"/>
      <c r="N58" s="309"/>
      <c r="O58" s="227"/>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202" customFormat="1" x14ac:dyDescent="0.2">
      <c r="A59" s="7" t="s">
        <v>77</v>
      </c>
      <c r="B59" s="201"/>
      <c r="C59" s="302">
        <v>125.8</v>
      </c>
      <c r="D59" s="65">
        <f t="shared" si="16"/>
        <v>1966.6</v>
      </c>
      <c r="E59" s="35">
        <f t="shared" si="17"/>
        <v>228.8</v>
      </c>
      <c r="F59" s="66">
        <f t="shared" si="18"/>
        <v>2195.4</v>
      </c>
      <c r="G59" s="66">
        <f t="shared" si="19"/>
        <v>2195</v>
      </c>
      <c r="H59" s="66">
        <f t="shared" si="20"/>
        <v>2195</v>
      </c>
      <c r="I59" s="25">
        <f t="shared" si="24"/>
        <v>-0.40000000000009095</v>
      </c>
      <c r="J59" s="66">
        <f t="shared" si="22"/>
        <v>1966.1999999999998</v>
      </c>
      <c r="K59" s="121">
        <f t="shared" si="23"/>
        <v>2195</v>
      </c>
      <c r="L59" s="67"/>
      <c r="M59" s="55"/>
      <c r="N59" s="309"/>
      <c r="O59" s="227"/>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202" customFormat="1" x14ac:dyDescent="0.2">
      <c r="A60" s="7" t="s">
        <v>78</v>
      </c>
      <c r="B60" s="201"/>
      <c r="C60" s="102">
        <v>146.69999999999999</v>
      </c>
      <c r="D60" s="65">
        <f t="shared" si="16"/>
        <v>1987.5</v>
      </c>
      <c r="E60" s="35">
        <f t="shared" si="17"/>
        <v>228.8</v>
      </c>
      <c r="F60" s="66">
        <f t="shared" si="18"/>
        <v>2216.3000000000002</v>
      </c>
      <c r="G60" s="66">
        <f t="shared" si="19"/>
        <v>2216</v>
      </c>
      <c r="H60" s="66">
        <f t="shared" si="20"/>
        <v>2216</v>
      </c>
      <c r="I60" s="25">
        <f t="shared" si="24"/>
        <v>-0.3000000000001819</v>
      </c>
      <c r="J60" s="66">
        <f t="shared" si="22"/>
        <v>1987.1999999999998</v>
      </c>
      <c r="K60" s="121">
        <f t="shared" si="23"/>
        <v>2216</v>
      </c>
      <c r="L60" s="67"/>
      <c r="M60" s="55"/>
      <c r="N60" s="309"/>
      <c r="O60" s="227"/>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202" customFormat="1" x14ac:dyDescent="0.2">
      <c r="A61" s="7" t="s">
        <v>79</v>
      </c>
      <c r="B61" s="201"/>
      <c r="C61" s="102">
        <v>148.1</v>
      </c>
      <c r="D61" s="65">
        <f t="shared" si="16"/>
        <v>1988.8999999999999</v>
      </c>
      <c r="E61" s="35">
        <f t="shared" si="17"/>
        <v>228.8</v>
      </c>
      <c r="F61" s="66">
        <f t="shared" si="18"/>
        <v>2217.6999999999998</v>
      </c>
      <c r="G61" s="66">
        <f t="shared" si="19"/>
        <v>2218</v>
      </c>
      <c r="H61" s="66">
        <f t="shared" si="20"/>
        <v>2218</v>
      </c>
      <c r="I61" s="25">
        <f t="shared" si="24"/>
        <v>0.3000000000001819</v>
      </c>
      <c r="J61" s="66">
        <f t="shared" si="22"/>
        <v>1989.2</v>
      </c>
      <c r="K61" s="121">
        <f t="shared" si="23"/>
        <v>2218</v>
      </c>
      <c r="L61" s="67"/>
      <c r="M61" s="55"/>
      <c r="N61" s="309"/>
      <c r="O61" s="227"/>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202" customFormat="1" x14ac:dyDescent="0.2">
      <c r="A62" s="10"/>
      <c r="B62" s="209"/>
      <c r="C62" s="210"/>
      <c r="D62" s="72"/>
      <c r="E62" s="70"/>
      <c r="F62" s="70"/>
      <c r="G62" s="70"/>
      <c r="H62" s="70"/>
      <c r="I62" s="73"/>
      <c r="J62" s="70"/>
      <c r="K62" s="124"/>
      <c r="L62" s="227"/>
      <c r="M62" s="59"/>
      <c r="N62" s="309"/>
      <c r="O62" s="227"/>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202" customFormat="1" x14ac:dyDescent="0.2">
      <c r="A63" s="7"/>
      <c r="B63" s="201"/>
      <c r="C63" s="195"/>
      <c r="D63" s="65"/>
      <c r="E63" s="66"/>
      <c r="F63" s="66"/>
      <c r="G63" s="66"/>
      <c r="H63" s="66"/>
      <c r="I63" s="67"/>
      <c r="J63" s="66"/>
      <c r="K63" s="122"/>
      <c r="L63" s="227"/>
      <c r="M63" s="55"/>
      <c r="N63" s="309"/>
      <c r="O63" s="227"/>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202" customFormat="1" x14ac:dyDescent="0.2">
      <c r="A64" s="64" t="s">
        <v>62</v>
      </c>
      <c r="B64" s="68">
        <f>B11</f>
        <v>1840.8</v>
      </c>
      <c r="C64" s="302">
        <v>79.2</v>
      </c>
      <c r="D64" s="65">
        <f t="shared" ref="D64:D70" si="25">$B$11+C64</f>
        <v>1920</v>
      </c>
      <c r="E64" s="35">
        <f t="shared" ref="E64:E70" si="26">$E$11</f>
        <v>228.8</v>
      </c>
      <c r="F64" s="66">
        <f t="shared" ref="F64:F70" si="27">D64+E64</f>
        <v>2148.8000000000002</v>
      </c>
      <c r="G64" s="66">
        <f t="shared" ref="G64:G70" si="28">ROUND(((F64*10)+0.4)/10,0)</f>
        <v>2149</v>
      </c>
      <c r="H64" s="66">
        <f t="shared" ref="H64:H70" si="29">IF(FLOOR(G64,1)&lt;1000,FLOOR(G64,1),FLOOR((G64),1))</f>
        <v>2149</v>
      </c>
      <c r="I64" s="67">
        <f t="shared" ref="I64:I70" si="30">H64-F64</f>
        <v>0.1999999999998181</v>
      </c>
      <c r="J64" s="66">
        <f t="shared" ref="J64:J70" si="31">I64+D64</f>
        <v>1920.1999999999998</v>
      </c>
      <c r="K64" s="122">
        <f t="shared" ref="K64:K70" si="32">H64</f>
        <v>2149</v>
      </c>
      <c r="L64" s="227"/>
      <c r="M64" s="330"/>
      <c r="N64" s="309"/>
      <c r="O64" s="227"/>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202" customFormat="1" x14ac:dyDescent="0.2">
      <c r="A65" s="64" t="s">
        <v>63</v>
      </c>
      <c r="B65" s="200"/>
      <c r="C65" s="302">
        <v>101.8</v>
      </c>
      <c r="D65" s="65">
        <f>$B$11+C65</f>
        <v>1942.6</v>
      </c>
      <c r="E65" s="35">
        <f t="shared" si="26"/>
        <v>228.8</v>
      </c>
      <c r="F65" s="66">
        <f t="shared" si="27"/>
        <v>2171.4</v>
      </c>
      <c r="G65" s="66">
        <f t="shared" si="28"/>
        <v>2171</v>
      </c>
      <c r="H65" s="66">
        <f t="shared" si="29"/>
        <v>2171</v>
      </c>
      <c r="I65" s="67">
        <f>H65-F65</f>
        <v>-0.40000000000009095</v>
      </c>
      <c r="J65" s="66">
        <f t="shared" si="31"/>
        <v>1942.1999999999998</v>
      </c>
      <c r="K65" s="122">
        <f>H65</f>
        <v>2171</v>
      </c>
      <c r="L65" s="227"/>
      <c r="M65" s="330"/>
      <c r="N65" s="309"/>
      <c r="O65" s="227"/>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row>
    <row r="66" spans="1:45" s="202" customFormat="1" x14ac:dyDescent="0.2">
      <c r="A66" s="6" t="s">
        <v>64</v>
      </c>
      <c r="B66" s="201"/>
      <c r="C66" s="302">
        <v>118.6</v>
      </c>
      <c r="D66" s="30">
        <f t="shared" si="25"/>
        <v>1959.3999999999999</v>
      </c>
      <c r="E66" s="35">
        <f t="shared" si="26"/>
        <v>228.8</v>
      </c>
      <c r="F66" s="35">
        <f t="shared" si="27"/>
        <v>2188.1999999999998</v>
      </c>
      <c r="G66" s="35">
        <f t="shared" si="28"/>
        <v>2188</v>
      </c>
      <c r="H66" s="66">
        <f t="shared" si="29"/>
        <v>2188</v>
      </c>
      <c r="I66" s="25">
        <f t="shared" si="30"/>
        <v>-0.1999999999998181</v>
      </c>
      <c r="J66" s="35">
        <f t="shared" si="31"/>
        <v>1959.2</v>
      </c>
      <c r="K66" s="121">
        <f t="shared" si="32"/>
        <v>2188</v>
      </c>
      <c r="L66" s="227"/>
      <c r="M66" s="330"/>
      <c r="N66" s="309"/>
      <c r="O66" s="227"/>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202" customFormat="1" x14ac:dyDescent="0.2">
      <c r="A67" s="6" t="s">
        <v>65</v>
      </c>
      <c r="B67" s="201"/>
      <c r="C67" s="302">
        <v>116.2</v>
      </c>
      <c r="D67" s="30">
        <f t="shared" si="25"/>
        <v>1957</v>
      </c>
      <c r="E67" s="35">
        <f t="shared" si="26"/>
        <v>228.8</v>
      </c>
      <c r="F67" s="35">
        <f t="shared" si="27"/>
        <v>2185.8000000000002</v>
      </c>
      <c r="G67" s="35">
        <f t="shared" si="28"/>
        <v>2186</v>
      </c>
      <c r="H67" s="66">
        <f t="shared" si="29"/>
        <v>2186</v>
      </c>
      <c r="I67" s="25">
        <f t="shared" si="30"/>
        <v>0.1999999999998181</v>
      </c>
      <c r="J67" s="35">
        <f t="shared" si="31"/>
        <v>1957.1999999999998</v>
      </c>
      <c r="K67" s="121">
        <f t="shared" si="32"/>
        <v>2186</v>
      </c>
      <c r="L67" s="227"/>
      <c r="M67" s="330"/>
      <c r="N67" s="309"/>
      <c r="O67" s="227"/>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202" customFormat="1" x14ac:dyDescent="0.2">
      <c r="A68" s="6" t="s">
        <v>66</v>
      </c>
      <c r="B68" s="201"/>
      <c r="C68" s="302">
        <v>123.4</v>
      </c>
      <c r="D68" s="30">
        <f t="shared" si="25"/>
        <v>1964.2</v>
      </c>
      <c r="E68" s="35">
        <f t="shared" si="26"/>
        <v>228.8</v>
      </c>
      <c r="F68" s="35">
        <f t="shared" si="27"/>
        <v>2193</v>
      </c>
      <c r="G68" s="35">
        <f t="shared" si="28"/>
        <v>2193</v>
      </c>
      <c r="H68" s="66">
        <f t="shared" si="29"/>
        <v>2193</v>
      </c>
      <c r="I68" s="25">
        <f t="shared" si="30"/>
        <v>0</v>
      </c>
      <c r="J68" s="35">
        <f t="shared" si="31"/>
        <v>1964.2</v>
      </c>
      <c r="K68" s="121">
        <f t="shared" si="32"/>
        <v>2193</v>
      </c>
      <c r="L68" s="227"/>
      <c r="M68" s="331"/>
      <c r="N68" s="309"/>
      <c r="O68" s="227"/>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202" customFormat="1" x14ac:dyDescent="0.2">
      <c r="A69" s="64" t="s">
        <v>67</v>
      </c>
      <c r="B69" s="200"/>
      <c r="C69" s="302">
        <v>123.1</v>
      </c>
      <c r="D69" s="65">
        <f t="shared" si="25"/>
        <v>1963.8999999999999</v>
      </c>
      <c r="E69" s="35">
        <f t="shared" si="26"/>
        <v>228.8</v>
      </c>
      <c r="F69" s="66">
        <f t="shared" si="27"/>
        <v>2192.6999999999998</v>
      </c>
      <c r="G69" s="66">
        <f t="shared" si="28"/>
        <v>2193</v>
      </c>
      <c r="H69" s="66">
        <f t="shared" si="29"/>
        <v>2193</v>
      </c>
      <c r="I69" s="67">
        <f t="shared" si="30"/>
        <v>0.3000000000001819</v>
      </c>
      <c r="J69" s="66">
        <f t="shared" si="31"/>
        <v>1964.2</v>
      </c>
      <c r="K69" s="122">
        <f t="shared" si="32"/>
        <v>2193</v>
      </c>
      <c r="L69" s="227"/>
      <c r="M69" s="331"/>
      <c r="N69" s="309"/>
      <c r="O69" s="227"/>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202" customFormat="1" x14ac:dyDescent="0.2">
      <c r="A70" s="6" t="s">
        <v>68</v>
      </c>
      <c r="B70" s="201"/>
      <c r="C70" s="302">
        <v>138.5</v>
      </c>
      <c r="D70" s="30">
        <f t="shared" si="25"/>
        <v>1979.3</v>
      </c>
      <c r="E70" s="35">
        <f t="shared" si="26"/>
        <v>228.8</v>
      </c>
      <c r="F70" s="35">
        <f t="shared" si="27"/>
        <v>2208.1</v>
      </c>
      <c r="G70" s="35">
        <f t="shared" si="28"/>
        <v>2208</v>
      </c>
      <c r="H70" s="66">
        <f t="shared" si="29"/>
        <v>2208</v>
      </c>
      <c r="I70" s="25">
        <f t="shared" si="30"/>
        <v>-9.9999999999909051E-2</v>
      </c>
      <c r="J70" s="35">
        <f t="shared" si="31"/>
        <v>1979.2</v>
      </c>
      <c r="K70" s="121">
        <f t="shared" si="32"/>
        <v>2208</v>
      </c>
      <c r="L70" s="227"/>
      <c r="M70" s="233"/>
      <c r="N70" s="309"/>
      <c r="O70" s="227"/>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202" customFormat="1" ht="13.5" thickBot="1" x14ac:dyDescent="0.25">
      <c r="A71" s="211"/>
      <c r="B71" s="212"/>
      <c r="C71" s="212"/>
      <c r="D71" s="212"/>
      <c r="E71" s="212"/>
      <c r="F71" s="37"/>
      <c r="G71" s="37"/>
      <c r="H71" s="37"/>
      <c r="I71" s="212"/>
      <c r="J71" s="212"/>
      <c r="K71" s="130"/>
      <c r="L71" s="162"/>
      <c r="M71" s="214"/>
      <c r="N71" s="184"/>
      <c r="O71" s="227"/>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202" customFormat="1" x14ac:dyDescent="0.2">
      <c r="A72" s="201"/>
      <c r="B72" s="201"/>
      <c r="C72" s="201"/>
      <c r="D72" s="201"/>
      <c r="E72" s="201"/>
      <c r="F72" s="38"/>
      <c r="G72" s="38"/>
      <c r="H72" s="38"/>
      <c r="I72" s="201"/>
      <c r="J72" s="201"/>
      <c r="K72" s="57"/>
      <c r="L72" s="213"/>
      <c r="M72" s="214"/>
      <c r="N72" s="184"/>
      <c r="O72" s="329"/>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202" customFormat="1" ht="13.5" thickBot="1" x14ac:dyDescent="0.25">
      <c r="A73" s="201"/>
      <c r="B73" s="201"/>
      <c r="C73" s="201"/>
      <c r="D73" s="201"/>
      <c r="E73" s="201"/>
      <c r="F73" s="38"/>
      <c r="G73" s="38"/>
      <c r="H73" s="38"/>
      <c r="I73" s="201"/>
      <c r="J73" s="201"/>
      <c r="K73" s="57"/>
      <c r="L73" s="213"/>
      <c r="M73" s="214"/>
      <c r="N73" s="184"/>
      <c r="O73" s="329"/>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202" customFormat="1" x14ac:dyDescent="0.2">
      <c r="A74" s="160"/>
      <c r="B74" s="161"/>
      <c r="C74" s="161"/>
      <c r="D74" s="161"/>
      <c r="E74" s="161"/>
      <c r="F74" s="161"/>
      <c r="G74" s="161"/>
      <c r="H74" s="215"/>
      <c r="I74" s="215"/>
      <c r="J74" s="215"/>
      <c r="K74" s="58"/>
      <c r="L74" s="216"/>
      <c r="M74" s="214"/>
      <c r="N74" s="184"/>
      <c r="O74" s="329"/>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202" customFormat="1" x14ac:dyDescent="0.2">
      <c r="A75" s="6"/>
      <c r="B75" s="195"/>
      <c r="C75" s="219"/>
      <c r="D75" s="406" t="str">
        <f>D2</f>
        <v>PETROL PUMP PRICES BY ZONE IN THE REPUBLIC OF SOUTH AFRICA</v>
      </c>
      <c r="E75" s="403"/>
      <c r="F75" s="403"/>
      <c r="G75" s="403"/>
      <c r="H75" s="403"/>
      <c r="I75" s="403"/>
      <c r="J75" s="175"/>
      <c r="K75" s="175"/>
      <c r="L75" s="217"/>
      <c r="M75" s="192"/>
      <c r="N75" s="184"/>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202" customFormat="1" x14ac:dyDescent="0.2">
      <c r="A76" s="203"/>
      <c r="B76" s="195"/>
      <c r="C76" s="195"/>
      <c r="D76" s="195"/>
      <c r="E76" s="11"/>
      <c r="F76" s="195"/>
      <c r="G76" s="195"/>
      <c r="H76" s="195"/>
      <c r="I76" s="192"/>
      <c r="J76" s="195"/>
      <c r="K76" s="195"/>
      <c r="L76" s="217"/>
      <c r="M76" s="192"/>
      <c r="N76" s="184"/>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202" customFormat="1" x14ac:dyDescent="0.2">
      <c r="A77" s="203"/>
      <c r="B77" s="195"/>
      <c r="C77" s="201"/>
      <c r="D77" s="201"/>
      <c r="E77" s="12" t="s">
        <v>96</v>
      </c>
      <c r="F77" s="201"/>
      <c r="G77" s="201"/>
      <c r="H77" s="406" t="str">
        <f>H4</f>
        <v>EFFECTIVE 02 MARCH 2022</v>
      </c>
      <c r="I77" s="403"/>
      <c r="J77" s="403"/>
      <c r="K77" s="195"/>
      <c r="L77" s="217"/>
      <c r="M77" s="192"/>
      <c r="N77" s="184"/>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202" customFormat="1" x14ac:dyDescent="0.2">
      <c r="A78" s="220"/>
      <c r="B78" s="209"/>
      <c r="C78" s="210"/>
      <c r="D78" s="210"/>
      <c r="E78" s="221"/>
      <c r="F78" s="210"/>
      <c r="G78" s="210"/>
      <c r="H78" s="210"/>
      <c r="I78" s="210"/>
      <c r="J78" s="54" t="s">
        <v>1</v>
      </c>
      <c r="K78" s="210"/>
      <c r="L78" s="217"/>
      <c r="M78" s="192"/>
      <c r="N78" s="184"/>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202" customFormat="1" x14ac:dyDescent="0.2">
      <c r="A79" s="16"/>
      <c r="B79" s="195"/>
      <c r="C79" s="195"/>
      <c r="D79" s="195"/>
      <c r="E79" s="195"/>
      <c r="F79" s="195"/>
      <c r="G79" s="195"/>
      <c r="H79" s="195"/>
      <c r="I79" s="195"/>
      <c r="J79" s="195"/>
      <c r="K79" s="195"/>
      <c r="L79" s="222"/>
      <c r="M79" s="192"/>
      <c r="N79" s="184"/>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202" customFormat="1" x14ac:dyDescent="0.2">
      <c r="A80" s="6" t="s">
        <v>2</v>
      </c>
      <c r="B80" s="11" t="s">
        <v>3</v>
      </c>
      <c r="C80" s="11" t="s">
        <v>4</v>
      </c>
      <c r="D80" s="11" t="s">
        <v>5</v>
      </c>
      <c r="E80" s="11"/>
      <c r="F80" s="31" t="s">
        <v>7</v>
      </c>
      <c r="G80" s="31"/>
      <c r="H80" s="31"/>
      <c r="I80" s="201"/>
      <c r="J80" s="11" t="s">
        <v>15</v>
      </c>
      <c r="K80" s="11" t="s">
        <v>9</v>
      </c>
      <c r="L80" s="223" t="s">
        <v>69</v>
      </c>
      <c r="M80" s="192"/>
      <c r="N80" s="184"/>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202" customFormat="1" x14ac:dyDescent="0.2">
      <c r="A81" s="6" t="s">
        <v>10</v>
      </c>
      <c r="B81" s="11" t="s">
        <v>11</v>
      </c>
      <c r="C81" s="11" t="s">
        <v>12</v>
      </c>
      <c r="D81" s="11" t="s">
        <v>13</v>
      </c>
      <c r="E81" s="11"/>
      <c r="F81" s="201"/>
      <c r="G81" s="201"/>
      <c r="H81" s="201"/>
      <c r="I81" s="201"/>
      <c r="J81" s="11" t="s">
        <v>21</v>
      </c>
      <c r="K81" s="11" t="s">
        <v>16</v>
      </c>
      <c r="L81" s="223" t="s">
        <v>80</v>
      </c>
      <c r="M81" s="252"/>
      <c r="N81" s="184"/>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202" customFormat="1" x14ac:dyDescent="0.2">
      <c r="A82" s="203"/>
      <c r="B82" s="11" t="s">
        <v>17</v>
      </c>
      <c r="C82" s="201"/>
      <c r="D82" s="11" t="s">
        <v>17</v>
      </c>
      <c r="E82" s="201"/>
      <c r="F82" s="11" t="s">
        <v>18</v>
      </c>
      <c r="G82" s="11" t="s">
        <v>19</v>
      </c>
      <c r="H82" s="11" t="s">
        <v>19</v>
      </c>
      <c r="I82" s="11" t="s">
        <v>20</v>
      </c>
      <c r="J82" s="11" t="s">
        <v>24</v>
      </c>
      <c r="K82" s="11" t="s">
        <v>22</v>
      </c>
      <c r="L82" s="224"/>
      <c r="M82" s="282"/>
      <c r="N82" s="184"/>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202" customFormat="1" x14ac:dyDescent="0.2">
      <c r="A83" s="218"/>
      <c r="B83" s="195"/>
      <c r="C83" s="195"/>
      <c r="D83" s="195"/>
      <c r="E83" s="195"/>
      <c r="F83" s="195"/>
      <c r="G83" s="195"/>
      <c r="H83" s="195"/>
      <c r="I83" s="11" t="s">
        <v>24</v>
      </c>
      <c r="J83" s="195"/>
      <c r="K83" s="195"/>
      <c r="L83" s="225"/>
      <c r="M83" s="282"/>
      <c r="N83" s="184"/>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202" customFormat="1" x14ac:dyDescent="0.2">
      <c r="A84" s="9" t="s">
        <v>25</v>
      </c>
      <c r="B84" s="147">
        <f>1709.8+146</f>
        <v>1855.8</v>
      </c>
      <c r="C84" s="101">
        <v>3.4</v>
      </c>
      <c r="D84" s="23">
        <f t="shared" ref="D84:D89" si="33">$B$84+C84</f>
        <v>1859.2</v>
      </c>
      <c r="E84" s="36">
        <f t="shared" ref="E84:E100" si="34">$E$11</f>
        <v>228.8</v>
      </c>
      <c r="F84" s="36">
        <f t="shared" ref="F84:F100" si="35">D84+E84</f>
        <v>2088</v>
      </c>
      <c r="G84" s="36">
        <f t="shared" ref="G84:G100" si="36">ROUND(((F84*10)+0.4)/10,0)</f>
        <v>2088</v>
      </c>
      <c r="H84" s="36">
        <f>IF(FLOOR(G84,1)&lt;1000,FLOOR(G84,1),FLOOR((G84),1))</f>
        <v>2088</v>
      </c>
      <c r="I84" s="36">
        <f t="shared" ref="I84:I143" si="37">H84-F84</f>
        <v>0</v>
      </c>
      <c r="J84" s="36">
        <f t="shared" ref="J84:J100" si="38">I84+D84</f>
        <v>1859.2</v>
      </c>
      <c r="K84" s="56">
        <f t="shared" ref="K84:K100" si="39">H84</f>
        <v>2088</v>
      </c>
      <c r="L84" s="226"/>
      <c r="M84" s="282"/>
      <c r="N84" s="308"/>
      <c r="O84" s="227"/>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row>
    <row r="85" spans="1:45" s="202" customFormat="1" x14ac:dyDescent="0.2">
      <c r="A85" s="6" t="s">
        <v>26</v>
      </c>
      <c r="B85" s="201"/>
      <c r="C85" s="157">
        <v>9</v>
      </c>
      <c r="D85" s="21">
        <f t="shared" si="33"/>
        <v>1864.8</v>
      </c>
      <c r="E85" s="35">
        <f t="shared" si="34"/>
        <v>228.8</v>
      </c>
      <c r="F85" s="38">
        <f t="shared" si="35"/>
        <v>2093.6</v>
      </c>
      <c r="G85" s="38">
        <f t="shared" si="36"/>
        <v>2094</v>
      </c>
      <c r="H85" s="38">
        <f t="shared" ref="H85:H100" si="40">IF(FLOOR(G85,1)&lt;1000,FLOOR(G85,1),FLOOR((G85),1))</f>
        <v>2094</v>
      </c>
      <c r="I85" s="50">
        <f t="shared" si="37"/>
        <v>0.40000000000009095</v>
      </c>
      <c r="J85" s="38">
        <f t="shared" si="38"/>
        <v>1865.2</v>
      </c>
      <c r="K85" s="55">
        <f t="shared" si="39"/>
        <v>2094</v>
      </c>
      <c r="L85" s="223"/>
      <c r="M85" s="282"/>
      <c r="N85" s="308"/>
      <c r="O85" s="227"/>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202" customFormat="1" x14ac:dyDescent="0.2">
      <c r="A86" s="6" t="s">
        <v>27</v>
      </c>
      <c r="B86" s="201"/>
      <c r="C86" s="102">
        <v>14</v>
      </c>
      <c r="D86" s="21">
        <f t="shared" si="33"/>
        <v>1869.8</v>
      </c>
      <c r="E86" s="35">
        <f t="shared" si="34"/>
        <v>228.8</v>
      </c>
      <c r="F86" s="38">
        <f t="shared" si="35"/>
        <v>2098.6</v>
      </c>
      <c r="G86" s="38">
        <f t="shared" si="36"/>
        <v>2099</v>
      </c>
      <c r="H86" s="38">
        <f t="shared" si="40"/>
        <v>2099</v>
      </c>
      <c r="I86" s="50">
        <f t="shared" si="37"/>
        <v>0.40000000000009095</v>
      </c>
      <c r="J86" s="38">
        <f t="shared" si="38"/>
        <v>1870.2</v>
      </c>
      <c r="K86" s="55">
        <f t="shared" si="39"/>
        <v>2099</v>
      </c>
      <c r="L86" s="223"/>
      <c r="M86" s="282"/>
      <c r="N86" s="308"/>
      <c r="O86" s="227"/>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202" customFormat="1" x14ac:dyDescent="0.2">
      <c r="A87" s="6" t="s">
        <v>28</v>
      </c>
      <c r="B87" s="201"/>
      <c r="C87" s="102">
        <v>20.6</v>
      </c>
      <c r="D87" s="21">
        <f t="shared" si="33"/>
        <v>1876.3999999999999</v>
      </c>
      <c r="E87" s="35">
        <f t="shared" si="34"/>
        <v>228.8</v>
      </c>
      <c r="F87" s="38">
        <f t="shared" si="35"/>
        <v>2105.1999999999998</v>
      </c>
      <c r="G87" s="38">
        <f t="shared" si="36"/>
        <v>2105</v>
      </c>
      <c r="H87" s="38">
        <f t="shared" si="40"/>
        <v>2105</v>
      </c>
      <c r="I87" s="50">
        <f t="shared" si="37"/>
        <v>-0.1999999999998181</v>
      </c>
      <c r="J87" s="38">
        <f t="shared" si="38"/>
        <v>1876.2</v>
      </c>
      <c r="K87" s="55">
        <f t="shared" si="39"/>
        <v>2105</v>
      </c>
      <c r="L87" s="223"/>
      <c r="M87" s="282"/>
      <c r="N87" s="308"/>
      <c r="O87" s="227"/>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202" customFormat="1" x14ac:dyDescent="0.2">
      <c r="A88" s="6" t="s">
        <v>29</v>
      </c>
      <c r="B88" s="201"/>
      <c r="C88" s="102">
        <v>29.9</v>
      </c>
      <c r="D88" s="21">
        <f t="shared" si="33"/>
        <v>1885.7</v>
      </c>
      <c r="E88" s="35">
        <f t="shared" si="34"/>
        <v>228.8</v>
      </c>
      <c r="F88" s="38">
        <f t="shared" si="35"/>
        <v>2114.5</v>
      </c>
      <c r="G88" s="38">
        <f t="shared" si="36"/>
        <v>2115</v>
      </c>
      <c r="H88" s="38">
        <f t="shared" si="40"/>
        <v>2115</v>
      </c>
      <c r="I88" s="50">
        <f t="shared" si="37"/>
        <v>0.5</v>
      </c>
      <c r="J88" s="38">
        <f t="shared" si="38"/>
        <v>1886.2</v>
      </c>
      <c r="K88" s="55">
        <f t="shared" si="39"/>
        <v>2115</v>
      </c>
      <c r="L88" s="223"/>
      <c r="M88" s="282"/>
      <c r="N88" s="308"/>
      <c r="O88" s="227"/>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202" customFormat="1" x14ac:dyDescent="0.2">
      <c r="A89" s="6" t="s">
        <v>30</v>
      </c>
      <c r="B89" s="201"/>
      <c r="C89" s="102">
        <v>43.3</v>
      </c>
      <c r="D89" s="21">
        <f t="shared" si="33"/>
        <v>1899.1</v>
      </c>
      <c r="E89" s="35">
        <f t="shared" si="34"/>
        <v>228.8</v>
      </c>
      <c r="F89" s="38">
        <f t="shared" si="35"/>
        <v>2127.9</v>
      </c>
      <c r="G89" s="38">
        <f t="shared" si="36"/>
        <v>2128</v>
      </c>
      <c r="H89" s="38">
        <f t="shared" si="40"/>
        <v>2128</v>
      </c>
      <c r="I89" s="51">
        <f t="shared" si="37"/>
        <v>9.9999999999909051E-2</v>
      </c>
      <c r="J89" s="42">
        <f t="shared" si="38"/>
        <v>1899.1999999999998</v>
      </c>
      <c r="K89" s="59">
        <f t="shared" si="39"/>
        <v>2128</v>
      </c>
      <c r="L89" s="223"/>
      <c r="M89" s="282"/>
      <c r="N89" s="308"/>
      <c r="O89" s="227"/>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202" customFormat="1" x14ac:dyDescent="0.2">
      <c r="A90" s="6" t="s">
        <v>31</v>
      </c>
      <c r="B90" s="201"/>
      <c r="C90" s="102">
        <v>55.2</v>
      </c>
      <c r="D90" s="21">
        <f t="shared" ref="D90:D98" si="41">$B$84+C90+L90</f>
        <v>1921</v>
      </c>
      <c r="E90" s="35">
        <f t="shared" si="34"/>
        <v>228.8</v>
      </c>
      <c r="F90" s="38">
        <f t="shared" si="35"/>
        <v>2149.8000000000002</v>
      </c>
      <c r="G90" s="38">
        <f t="shared" si="36"/>
        <v>2150</v>
      </c>
      <c r="H90" s="38">
        <f t="shared" si="40"/>
        <v>2150</v>
      </c>
      <c r="I90" s="51">
        <f t="shared" si="37"/>
        <v>0.1999999999998181</v>
      </c>
      <c r="J90" s="42">
        <f t="shared" si="38"/>
        <v>1921.1999999999998</v>
      </c>
      <c r="K90" s="59">
        <f t="shared" si="39"/>
        <v>2150</v>
      </c>
      <c r="L90" s="223">
        <v>10</v>
      </c>
      <c r="M90" s="282"/>
      <c r="N90" s="308"/>
      <c r="O90" s="227"/>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202" customFormat="1" x14ac:dyDescent="0.2">
      <c r="A91" s="6" t="s">
        <v>32</v>
      </c>
      <c r="B91" s="201"/>
      <c r="C91" s="102">
        <v>77.900000000000006</v>
      </c>
      <c r="D91" s="21">
        <f t="shared" si="41"/>
        <v>1943.7</v>
      </c>
      <c r="E91" s="35">
        <f t="shared" si="34"/>
        <v>228.8</v>
      </c>
      <c r="F91" s="38">
        <f t="shared" si="35"/>
        <v>2172.5</v>
      </c>
      <c r="G91" s="38">
        <f t="shared" si="36"/>
        <v>2173</v>
      </c>
      <c r="H91" s="38">
        <f t="shared" si="40"/>
        <v>2173</v>
      </c>
      <c r="I91" s="51">
        <f t="shared" si="37"/>
        <v>0.5</v>
      </c>
      <c r="J91" s="42">
        <f t="shared" si="38"/>
        <v>1944.2</v>
      </c>
      <c r="K91" s="59">
        <f t="shared" si="39"/>
        <v>2173</v>
      </c>
      <c r="L91" s="223">
        <v>10</v>
      </c>
      <c r="M91" s="282"/>
      <c r="N91" s="308"/>
      <c r="O91" s="22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202" customFormat="1" x14ac:dyDescent="0.2">
      <c r="A92" s="6" t="s">
        <v>33</v>
      </c>
      <c r="B92" s="201"/>
      <c r="C92" s="102">
        <v>101.8</v>
      </c>
      <c r="D92" s="21">
        <f t="shared" si="41"/>
        <v>1967.6</v>
      </c>
      <c r="E92" s="35">
        <f t="shared" si="34"/>
        <v>228.8</v>
      </c>
      <c r="F92" s="38">
        <f t="shared" si="35"/>
        <v>2196.4</v>
      </c>
      <c r="G92" s="38">
        <f t="shared" si="36"/>
        <v>2196</v>
      </c>
      <c r="H92" s="38">
        <f t="shared" si="40"/>
        <v>2196</v>
      </c>
      <c r="I92" s="51">
        <f t="shared" si="37"/>
        <v>-0.40000000000009095</v>
      </c>
      <c r="J92" s="42">
        <f t="shared" si="38"/>
        <v>1967.1999999999998</v>
      </c>
      <c r="K92" s="59">
        <f t="shared" si="39"/>
        <v>2196</v>
      </c>
      <c r="L92" s="223">
        <v>10</v>
      </c>
      <c r="M92" s="282"/>
      <c r="N92" s="308"/>
      <c r="O92" s="227"/>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202" customFormat="1" x14ac:dyDescent="0.2">
      <c r="A93" s="6" t="s">
        <v>34</v>
      </c>
      <c r="B93" s="201"/>
      <c r="C93" s="102">
        <v>117.2</v>
      </c>
      <c r="D93" s="21">
        <f t="shared" si="41"/>
        <v>1983</v>
      </c>
      <c r="E93" s="35">
        <f t="shared" si="34"/>
        <v>228.8</v>
      </c>
      <c r="F93" s="38">
        <f t="shared" si="35"/>
        <v>2211.8000000000002</v>
      </c>
      <c r="G93" s="38">
        <f t="shared" si="36"/>
        <v>2212</v>
      </c>
      <c r="H93" s="38">
        <f t="shared" si="40"/>
        <v>2212</v>
      </c>
      <c r="I93" s="51">
        <f t="shared" si="37"/>
        <v>0.1999999999998181</v>
      </c>
      <c r="J93" s="42">
        <f t="shared" si="38"/>
        <v>1983.1999999999998</v>
      </c>
      <c r="K93" s="59">
        <f t="shared" si="39"/>
        <v>2212</v>
      </c>
      <c r="L93" s="223">
        <v>10</v>
      </c>
      <c r="M93" s="282"/>
      <c r="N93" s="308"/>
      <c r="O93" s="227"/>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202" customFormat="1" x14ac:dyDescent="0.2">
      <c r="A94" s="6" t="s">
        <v>35</v>
      </c>
      <c r="B94" s="201"/>
      <c r="C94" s="102">
        <v>139.69999999999999</v>
      </c>
      <c r="D94" s="21">
        <f t="shared" si="41"/>
        <v>2005.5</v>
      </c>
      <c r="E94" s="35">
        <f t="shared" si="34"/>
        <v>228.8</v>
      </c>
      <c r="F94" s="38">
        <f t="shared" si="35"/>
        <v>2234.3000000000002</v>
      </c>
      <c r="G94" s="38">
        <f t="shared" si="36"/>
        <v>2234</v>
      </c>
      <c r="H94" s="38">
        <f t="shared" si="40"/>
        <v>2234</v>
      </c>
      <c r="I94" s="51">
        <f t="shared" si="37"/>
        <v>-0.3000000000001819</v>
      </c>
      <c r="J94" s="42">
        <f t="shared" si="38"/>
        <v>2005.1999999999998</v>
      </c>
      <c r="K94" s="59">
        <f t="shared" si="39"/>
        <v>2234</v>
      </c>
      <c r="L94" s="223">
        <v>10</v>
      </c>
      <c r="M94" s="282"/>
      <c r="N94" s="308"/>
      <c r="O94" s="227"/>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row>
    <row r="95" spans="1:45" s="202" customFormat="1" x14ac:dyDescent="0.2">
      <c r="A95" s="6" t="s">
        <v>36</v>
      </c>
      <c r="B95" s="201"/>
      <c r="C95" s="102">
        <v>158.5</v>
      </c>
      <c r="D95" s="21">
        <f t="shared" si="41"/>
        <v>2024.3</v>
      </c>
      <c r="E95" s="35">
        <f t="shared" si="34"/>
        <v>228.8</v>
      </c>
      <c r="F95" s="38">
        <f t="shared" si="35"/>
        <v>2253.1</v>
      </c>
      <c r="G95" s="38">
        <f t="shared" si="36"/>
        <v>2253</v>
      </c>
      <c r="H95" s="38">
        <f t="shared" si="40"/>
        <v>2253</v>
      </c>
      <c r="I95" s="51">
        <f t="shared" si="37"/>
        <v>-9.9999999999909051E-2</v>
      </c>
      <c r="J95" s="42">
        <f t="shared" si="38"/>
        <v>2024.2</v>
      </c>
      <c r="K95" s="59">
        <f t="shared" si="39"/>
        <v>2253</v>
      </c>
      <c r="L95" s="223">
        <v>10</v>
      </c>
      <c r="M95" s="282"/>
      <c r="N95" s="308"/>
      <c r="O95" s="227"/>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202" customFormat="1" x14ac:dyDescent="0.2">
      <c r="A96" s="6" t="s">
        <v>37</v>
      </c>
      <c r="B96" s="201"/>
      <c r="C96" s="102">
        <v>119.2</v>
      </c>
      <c r="D96" s="21">
        <f t="shared" si="41"/>
        <v>1985</v>
      </c>
      <c r="E96" s="35">
        <f t="shared" si="34"/>
        <v>228.8</v>
      </c>
      <c r="F96" s="38">
        <f t="shared" si="35"/>
        <v>2213.8000000000002</v>
      </c>
      <c r="G96" s="38">
        <f t="shared" si="36"/>
        <v>2214</v>
      </c>
      <c r="H96" s="38">
        <f t="shared" si="40"/>
        <v>2214</v>
      </c>
      <c r="I96" s="51">
        <f t="shared" si="37"/>
        <v>0.1999999999998181</v>
      </c>
      <c r="J96" s="42">
        <f t="shared" si="38"/>
        <v>1985.1999999999998</v>
      </c>
      <c r="K96" s="59">
        <f t="shared" si="39"/>
        <v>2214</v>
      </c>
      <c r="L96" s="223">
        <v>10</v>
      </c>
      <c r="M96" s="282"/>
      <c r="N96" s="308"/>
      <c r="O96" s="227"/>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202" customFormat="1" x14ac:dyDescent="0.2">
      <c r="A97" s="6" t="s">
        <v>38</v>
      </c>
      <c r="B97" s="201"/>
      <c r="C97" s="102">
        <v>159.69999999999999</v>
      </c>
      <c r="D97" s="21">
        <f t="shared" si="41"/>
        <v>2025.5</v>
      </c>
      <c r="E97" s="35">
        <f t="shared" si="34"/>
        <v>228.8</v>
      </c>
      <c r="F97" s="38">
        <f t="shared" si="35"/>
        <v>2254.3000000000002</v>
      </c>
      <c r="G97" s="38">
        <f t="shared" si="36"/>
        <v>2254</v>
      </c>
      <c r="H97" s="38">
        <f t="shared" si="40"/>
        <v>2254</v>
      </c>
      <c r="I97" s="51">
        <f t="shared" si="37"/>
        <v>-0.3000000000001819</v>
      </c>
      <c r="J97" s="42">
        <f t="shared" si="38"/>
        <v>2025.1999999999998</v>
      </c>
      <c r="K97" s="59">
        <f t="shared" si="39"/>
        <v>2254</v>
      </c>
      <c r="L97" s="223">
        <v>10</v>
      </c>
      <c r="M97" s="282"/>
      <c r="N97" s="308"/>
      <c r="O97" s="227"/>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202" customFormat="1" x14ac:dyDescent="0.2">
      <c r="A98" s="6" t="s">
        <v>39</v>
      </c>
      <c r="B98" s="201"/>
      <c r="C98" s="102">
        <v>148.80000000000001</v>
      </c>
      <c r="D98" s="21">
        <f t="shared" si="41"/>
        <v>2014.6</v>
      </c>
      <c r="E98" s="35">
        <f t="shared" si="34"/>
        <v>228.8</v>
      </c>
      <c r="F98" s="38">
        <f t="shared" si="35"/>
        <v>2243.4</v>
      </c>
      <c r="G98" s="38">
        <f t="shared" si="36"/>
        <v>2243</v>
      </c>
      <c r="H98" s="38">
        <f t="shared" si="40"/>
        <v>2243</v>
      </c>
      <c r="I98" s="51">
        <f t="shared" si="37"/>
        <v>-0.40000000000009095</v>
      </c>
      <c r="J98" s="42">
        <f t="shared" si="38"/>
        <v>2014.1999999999998</v>
      </c>
      <c r="K98" s="59">
        <f t="shared" si="39"/>
        <v>2243</v>
      </c>
      <c r="L98" s="223">
        <v>10</v>
      </c>
      <c r="M98" s="282"/>
      <c r="N98" s="308"/>
      <c r="O98" s="227"/>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202" customFormat="1" x14ac:dyDescent="0.2">
      <c r="A99" s="7" t="s">
        <v>70</v>
      </c>
      <c r="B99" s="201"/>
      <c r="C99" s="102">
        <v>55.2</v>
      </c>
      <c r="D99" s="21">
        <f>$B$84+C99</f>
        <v>1911</v>
      </c>
      <c r="E99" s="35">
        <f t="shared" si="34"/>
        <v>228.8</v>
      </c>
      <c r="F99" s="38">
        <f t="shared" si="35"/>
        <v>2139.8000000000002</v>
      </c>
      <c r="G99" s="38">
        <f t="shared" si="36"/>
        <v>2140</v>
      </c>
      <c r="H99" s="38">
        <f t="shared" si="40"/>
        <v>2140</v>
      </c>
      <c r="I99" s="51">
        <f t="shared" si="37"/>
        <v>0.1999999999998181</v>
      </c>
      <c r="J99" s="42">
        <f t="shared" si="38"/>
        <v>1911.1999999999998</v>
      </c>
      <c r="K99" s="59">
        <f t="shared" si="39"/>
        <v>2140</v>
      </c>
      <c r="L99" s="223"/>
      <c r="M99" s="283"/>
      <c r="N99" s="308"/>
      <c r="O99" s="227"/>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202" customFormat="1" x14ac:dyDescent="0.2">
      <c r="A100" s="7" t="s">
        <v>71</v>
      </c>
      <c r="B100" s="201"/>
      <c r="C100" s="102">
        <v>148.80000000000001</v>
      </c>
      <c r="D100" s="21">
        <f>$B$84+C100</f>
        <v>2004.6</v>
      </c>
      <c r="E100" s="35">
        <f t="shared" si="34"/>
        <v>228.8</v>
      </c>
      <c r="F100" s="38">
        <f t="shared" si="35"/>
        <v>2233.4</v>
      </c>
      <c r="G100" s="38">
        <f t="shared" si="36"/>
        <v>2233</v>
      </c>
      <c r="H100" s="38">
        <f t="shared" si="40"/>
        <v>2233</v>
      </c>
      <c r="I100" s="51">
        <f t="shared" si="37"/>
        <v>-0.40000000000009095</v>
      </c>
      <c r="J100" s="42">
        <f t="shared" si="38"/>
        <v>2004.1999999999998</v>
      </c>
      <c r="K100" s="59">
        <f t="shared" si="39"/>
        <v>2233</v>
      </c>
      <c r="L100" s="223"/>
      <c r="M100" s="282"/>
      <c r="N100" s="308"/>
      <c r="O100" s="227"/>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202" customFormat="1" x14ac:dyDescent="0.2">
      <c r="A101" s="203"/>
      <c r="B101" s="201"/>
      <c r="C101" s="102"/>
      <c r="D101" s="32"/>
      <c r="E101" s="70"/>
      <c r="F101" s="201"/>
      <c r="G101" s="201"/>
      <c r="H101" s="201"/>
      <c r="I101" s="200"/>
      <c r="J101" s="200"/>
      <c r="K101" s="59"/>
      <c r="L101" s="223"/>
      <c r="M101" s="282"/>
      <c r="N101" s="308"/>
      <c r="O101" s="227"/>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202" customFormat="1" x14ac:dyDescent="0.2">
      <c r="A102" s="205"/>
      <c r="B102" s="206"/>
      <c r="C102" s="157"/>
      <c r="D102" s="21"/>
      <c r="E102" s="66"/>
      <c r="F102" s="40"/>
      <c r="G102" s="40"/>
      <c r="H102" s="40"/>
      <c r="I102" s="228"/>
      <c r="J102" s="228"/>
      <c r="K102" s="60"/>
      <c r="L102" s="229"/>
      <c r="M102" s="282"/>
      <c r="N102" s="308"/>
      <c r="O102" s="227"/>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202" customFormat="1" x14ac:dyDescent="0.2">
      <c r="A103" s="6" t="s">
        <v>40</v>
      </c>
      <c r="B103" s="21">
        <f>B84</f>
        <v>1855.8</v>
      </c>
      <c r="C103" s="102">
        <v>21.5</v>
      </c>
      <c r="D103" s="21">
        <f t="shared" ref="D103:D111" si="42">$B$84+C103</f>
        <v>1877.3</v>
      </c>
      <c r="E103" s="35">
        <f t="shared" ref="E103:E111" si="43">$E$11</f>
        <v>228.8</v>
      </c>
      <c r="F103" s="38">
        <f t="shared" ref="F103:F111" si="44">D103+E103</f>
        <v>2106.1</v>
      </c>
      <c r="G103" s="38">
        <f t="shared" ref="G103:G111" si="45">ROUND(((F103*10)+0.4)/10,0)</f>
        <v>2106</v>
      </c>
      <c r="H103" s="38">
        <f t="shared" ref="H103:H111" si="46">IF(FLOOR(G103,1)&lt;1000,FLOOR(G103,1),FLOOR((G103),1))</f>
        <v>2106</v>
      </c>
      <c r="I103" s="51">
        <f t="shared" si="37"/>
        <v>-9.9999999999909051E-2</v>
      </c>
      <c r="J103" s="42">
        <f t="shared" ref="J103:J111" si="47">I103+D103</f>
        <v>1877.2</v>
      </c>
      <c r="K103" s="59">
        <f t="shared" ref="K103:K111" si="48">H103</f>
        <v>2106</v>
      </c>
      <c r="L103" s="223"/>
      <c r="M103" s="282"/>
      <c r="N103" s="308"/>
      <c r="O103" s="227"/>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202" customFormat="1" x14ac:dyDescent="0.2">
      <c r="A104" s="107" t="s">
        <v>98</v>
      </c>
      <c r="B104" s="21"/>
      <c r="C104" s="102">
        <v>33.9</v>
      </c>
      <c r="D104" s="21">
        <f>$B$84+C104</f>
        <v>1889.7</v>
      </c>
      <c r="E104" s="35">
        <f t="shared" si="43"/>
        <v>228.8</v>
      </c>
      <c r="F104" s="38">
        <f>D104+E104</f>
        <v>2118.5</v>
      </c>
      <c r="G104" s="38">
        <f>ROUND(((F104*10)+0.4)/10,0)</f>
        <v>2119</v>
      </c>
      <c r="H104" s="38">
        <f t="shared" si="46"/>
        <v>2119</v>
      </c>
      <c r="I104" s="51">
        <f>H104-F104</f>
        <v>0.5</v>
      </c>
      <c r="J104" s="42">
        <f>I104+D104</f>
        <v>1890.2</v>
      </c>
      <c r="K104" s="59">
        <f>H104</f>
        <v>2119</v>
      </c>
      <c r="L104" s="223"/>
      <c r="M104" s="282"/>
      <c r="N104" s="308"/>
      <c r="O104" s="227"/>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202" customFormat="1" x14ac:dyDescent="0.2">
      <c r="A105" s="6" t="s">
        <v>41</v>
      </c>
      <c r="B105" s="201"/>
      <c r="C105" s="102">
        <v>26.8</v>
      </c>
      <c r="D105" s="21">
        <f t="shared" si="42"/>
        <v>1882.6</v>
      </c>
      <c r="E105" s="35">
        <f t="shared" si="43"/>
        <v>228.8</v>
      </c>
      <c r="F105" s="38">
        <f t="shared" si="44"/>
        <v>2111.4</v>
      </c>
      <c r="G105" s="38">
        <f t="shared" si="45"/>
        <v>2111</v>
      </c>
      <c r="H105" s="38">
        <f t="shared" si="46"/>
        <v>2111</v>
      </c>
      <c r="I105" s="51">
        <f t="shared" si="37"/>
        <v>-0.40000000000009095</v>
      </c>
      <c r="J105" s="42">
        <f t="shared" si="47"/>
        <v>1882.1999999999998</v>
      </c>
      <c r="K105" s="59">
        <f t="shared" si="48"/>
        <v>2111</v>
      </c>
      <c r="L105" s="223"/>
      <c r="M105" s="282"/>
      <c r="N105" s="308"/>
      <c r="O105" s="227"/>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202" customFormat="1" x14ac:dyDescent="0.2">
      <c r="A106" s="6" t="s">
        <v>42</v>
      </c>
      <c r="B106" s="201"/>
      <c r="C106" s="102">
        <v>38.1</v>
      </c>
      <c r="D106" s="21">
        <f t="shared" si="42"/>
        <v>1893.8999999999999</v>
      </c>
      <c r="E106" s="35">
        <f t="shared" si="43"/>
        <v>228.8</v>
      </c>
      <c r="F106" s="38">
        <f t="shared" si="44"/>
        <v>2122.6999999999998</v>
      </c>
      <c r="G106" s="38">
        <f t="shared" si="45"/>
        <v>2123</v>
      </c>
      <c r="H106" s="38">
        <f t="shared" si="46"/>
        <v>2123</v>
      </c>
      <c r="I106" s="51">
        <f t="shared" si="37"/>
        <v>0.3000000000001819</v>
      </c>
      <c r="J106" s="42">
        <f t="shared" si="47"/>
        <v>1894.2</v>
      </c>
      <c r="K106" s="59">
        <f t="shared" si="48"/>
        <v>2123</v>
      </c>
      <c r="L106" s="223"/>
      <c r="M106" s="282"/>
      <c r="N106" s="308"/>
      <c r="O106" s="227"/>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202" customFormat="1" x14ac:dyDescent="0.2">
      <c r="A107" s="6" t="s">
        <v>43</v>
      </c>
      <c r="B107" s="201"/>
      <c r="C107" s="102">
        <v>52.2</v>
      </c>
      <c r="D107" s="21">
        <f t="shared" si="42"/>
        <v>1908</v>
      </c>
      <c r="E107" s="35">
        <f t="shared" si="43"/>
        <v>228.8</v>
      </c>
      <c r="F107" s="38">
        <f t="shared" si="44"/>
        <v>2136.8000000000002</v>
      </c>
      <c r="G107" s="38">
        <f t="shared" si="45"/>
        <v>2137</v>
      </c>
      <c r="H107" s="38">
        <f t="shared" si="46"/>
        <v>2137</v>
      </c>
      <c r="I107" s="51">
        <f t="shared" si="37"/>
        <v>0.1999999999998181</v>
      </c>
      <c r="J107" s="42">
        <f t="shared" si="47"/>
        <v>1908.1999999999998</v>
      </c>
      <c r="K107" s="59">
        <f t="shared" si="48"/>
        <v>2137</v>
      </c>
      <c r="L107" s="223"/>
      <c r="M107" s="282"/>
      <c r="N107" s="308"/>
      <c r="O107" s="227"/>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202" customFormat="1" x14ac:dyDescent="0.2">
      <c r="A108" s="6" t="s">
        <v>44</v>
      </c>
      <c r="B108" s="201"/>
      <c r="C108" s="102">
        <v>49.2</v>
      </c>
      <c r="D108" s="21">
        <f t="shared" si="42"/>
        <v>1905</v>
      </c>
      <c r="E108" s="35">
        <f t="shared" si="43"/>
        <v>228.8</v>
      </c>
      <c r="F108" s="38">
        <f t="shared" si="44"/>
        <v>2133.8000000000002</v>
      </c>
      <c r="G108" s="38">
        <f t="shared" si="45"/>
        <v>2134</v>
      </c>
      <c r="H108" s="38">
        <f t="shared" si="46"/>
        <v>2134</v>
      </c>
      <c r="I108" s="51">
        <f t="shared" si="37"/>
        <v>0.1999999999998181</v>
      </c>
      <c r="J108" s="42">
        <f t="shared" si="47"/>
        <v>1905.1999999999998</v>
      </c>
      <c r="K108" s="59">
        <f t="shared" si="48"/>
        <v>2134</v>
      </c>
      <c r="L108" s="223"/>
      <c r="M108" s="282"/>
      <c r="N108" s="308"/>
      <c r="O108" s="227"/>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202" customFormat="1" x14ac:dyDescent="0.2">
      <c r="A109" s="6" t="s">
        <v>45</v>
      </c>
      <c r="B109" s="201"/>
      <c r="C109" s="102">
        <v>62.4</v>
      </c>
      <c r="D109" s="21">
        <f t="shared" si="42"/>
        <v>1918.2</v>
      </c>
      <c r="E109" s="35">
        <f t="shared" si="43"/>
        <v>228.8</v>
      </c>
      <c r="F109" s="38">
        <f t="shared" si="44"/>
        <v>2147</v>
      </c>
      <c r="G109" s="38">
        <f t="shared" si="45"/>
        <v>2147</v>
      </c>
      <c r="H109" s="38">
        <f t="shared" si="46"/>
        <v>2147</v>
      </c>
      <c r="I109" s="51">
        <f t="shared" si="37"/>
        <v>0</v>
      </c>
      <c r="J109" s="42">
        <f t="shared" si="47"/>
        <v>1918.2</v>
      </c>
      <c r="K109" s="59">
        <f t="shared" si="48"/>
        <v>2147</v>
      </c>
      <c r="L109" s="223"/>
      <c r="M109" s="283"/>
      <c r="N109" s="308"/>
      <c r="O109" s="227"/>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202" customFormat="1" x14ac:dyDescent="0.2">
      <c r="A110" s="6" t="s">
        <v>46</v>
      </c>
      <c r="B110" s="201"/>
      <c r="C110" s="102">
        <v>67.400000000000006</v>
      </c>
      <c r="D110" s="21">
        <f t="shared" si="42"/>
        <v>1923.2</v>
      </c>
      <c r="E110" s="35">
        <f t="shared" si="43"/>
        <v>228.8</v>
      </c>
      <c r="F110" s="38">
        <f t="shared" si="44"/>
        <v>2152</v>
      </c>
      <c r="G110" s="38">
        <f t="shared" si="45"/>
        <v>2152</v>
      </c>
      <c r="H110" s="38">
        <f t="shared" si="46"/>
        <v>2152</v>
      </c>
      <c r="I110" s="51">
        <f t="shared" si="37"/>
        <v>0</v>
      </c>
      <c r="J110" s="42">
        <f t="shared" si="47"/>
        <v>1923.2</v>
      </c>
      <c r="K110" s="59">
        <f t="shared" si="48"/>
        <v>2152</v>
      </c>
      <c r="L110" s="223"/>
      <c r="M110" s="283"/>
      <c r="N110" s="308"/>
      <c r="O110" s="227"/>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202" customFormat="1" x14ac:dyDescent="0.2">
      <c r="A111" s="6" t="s">
        <v>47</v>
      </c>
      <c r="B111" s="201"/>
      <c r="C111" s="102">
        <v>78.8</v>
      </c>
      <c r="D111" s="21">
        <f t="shared" si="42"/>
        <v>1934.6</v>
      </c>
      <c r="E111" s="35">
        <f t="shared" si="43"/>
        <v>228.8</v>
      </c>
      <c r="F111" s="38">
        <f t="shared" si="44"/>
        <v>2163.4</v>
      </c>
      <c r="G111" s="38">
        <f t="shared" si="45"/>
        <v>2163</v>
      </c>
      <c r="H111" s="38">
        <f t="shared" si="46"/>
        <v>2163</v>
      </c>
      <c r="I111" s="51">
        <f t="shared" si="37"/>
        <v>-0.40000000000009095</v>
      </c>
      <c r="J111" s="42">
        <f t="shared" si="47"/>
        <v>1934.1999999999998</v>
      </c>
      <c r="K111" s="59">
        <f t="shared" si="48"/>
        <v>2163</v>
      </c>
      <c r="L111" s="223"/>
      <c r="M111" s="282"/>
      <c r="N111" s="308"/>
      <c r="O111" s="227"/>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202" customFormat="1" x14ac:dyDescent="0.2">
      <c r="A112" s="8"/>
      <c r="B112" s="209"/>
      <c r="C112" s="103"/>
      <c r="D112" s="32"/>
      <c r="E112" s="70"/>
      <c r="F112" s="41"/>
      <c r="G112" s="41"/>
      <c r="H112" s="41"/>
      <c r="I112" s="52"/>
      <c r="J112" s="44"/>
      <c r="K112" s="61"/>
      <c r="L112" s="230"/>
      <c r="M112" s="282"/>
      <c r="N112" s="308"/>
      <c r="O112" s="227"/>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202" customFormat="1" x14ac:dyDescent="0.2">
      <c r="A113" s="203"/>
      <c r="B113" s="201"/>
      <c r="C113" s="102"/>
      <c r="D113" s="21"/>
      <c r="E113" s="66"/>
      <c r="F113" s="38"/>
      <c r="G113" s="38"/>
      <c r="H113" s="38"/>
      <c r="I113" s="200"/>
      <c r="J113" s="200"/>
      <c r="K113" s="59"/>
      <c r="L113" s="223"/>
      <c r="M113" s="282"/>
      <c r="N113" s="308"/>
      <c r="O113" s="227"/>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202" customFormat="1" x14ac:dyDescent="0.2">
      <c r="A114" s="6" t="s">
        <v>48</v>
      </c>
      <c r="B114" s="201"/>
      <c r="C114" s="102">
        <v>43.7</v>
      </c>
      <c r="D114" s="21">
        <f>$B$84+C114</f>
        <v>1899.5</v>
      </c>
      <c r="E114" s="35">
        <f t="shared" ref="E114:E134" si="49">$E$11</f>
        <v>228.8</v>
      </c>
      <c r="F114" s="38">
        <f t="shared" ref="F114:F134" si="50">D114+E114</f>
        <v>2128.3000000000002</v>
      </c>
      <c r="G114" s="38">
        <f t="shared" ref="G114:G134" si="51">ROUND(((F114*10)+0.4)/10,0)</f>
        <v>2128</v>
      </c>
      <c r="H114" s="38">
        <f t="shared" ref="H114:H134" si="52">IF(FLOOR(G114,1)&lt;1000,FLOOR(G114,1),FLOOR((G114),1))</f>
        <v>2128</v>
      </c>
      <c r="I114" s="51">
        <f t="shared" si="37"/>
        <v>-0.3000000000001819</v>
      </c>
      <c r="J114" s="42">
        <f t="shared" ref="J114:J134" si="53">I114+D114</f>
        <v>1899.1999999999998</v>
      </c>
      <c r="K114" s="59">
        <f t="shared" ref="K114:K134" si="54">H114</f>
        <v>2128</v>
      </c>
      <c r="L114" s="223"/>
      <c r="M114" s="282"/>
      <c r="N114" s="308"/>
      <c r="O114" s="227"/>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s="202" customFormat="1" x14ac:dyDescent="0.2">
      <c r="A115" s="64" t="s">
        <v>49</v>
      </c>
      <c r="B115" s="200"/>
      <c r="C115" s="102">
        <v>52.5</v>
      </c>
      <c r="D115" s="68">
        <f>$B$84+C115</f>
        <v>1908.3</v>
      </c>
      <c r="E115" s="35">
        <f t="shared" si="49"/>
        <v>228.8</v>
      </c>
      <c r="F115" s="42">
        <f t="shared" si="50"/>
        <v>2137.1</v>
      </c>
      <c r="G115" s="42">
        <f t="shared" si="51"/>
        <v>2137</v>
      </c>
      <c r="H115" s="38">
        <f t="shared" si="52"/>
        <v>2137</v>
      </c>
      <c r="I115" s="51">
        <f>H115-F115</f>
        <v>-9.9999999999909051E-2</v>
      </c>
      <c r="J115" s="42">
        <f t="shared" si="53"/>
        <v>1908.2</v>
      </c>
      <c r="K115" s="59">
        <f t="shared" si="54"/>
        <v>2137</v>
      </c>
      <c r="L115" s="231"/>
      <c r="M115" s="252"/>
      <c r="N115" s="308"/>
      <c r="O115" s="227"/>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row>
    <row r="116" spans="1:45" s="202" customFormat="1" x14ac:dyDescent="0.2">
      <c r="A116" s="6" t="s">
        <v>50</v>
      </c>
      <c r="B116" s="201"/>
      <c r="C116" s="102">
        <v>67.3</v>
      </c>
      <c r="D116" s="21">
        <f t="shared" ref="D116:D126" si="55">$B$84+C116+L116</f>
        <v>1933.1</v>
      </c>
      <c r="E116" s="35">
        <f t="shared" si="49"/>
        <v>228.8</v>
      </c>
      <c r="F116" s="38">
        <f t="shared" si="50"/>
        <v>2161.9</v>
      </c>
      <c r="G116" s="38">
        <f t="shared" si="51"/>
        <v>2162</v>
      </c>
      <c r="H116" s="38">
        <f t="shared" si="52"/>
        <v>2162</v>
      </c>
      <c r="I116" s="51">
        <f t="shared" si="37"/>
        <v>9.9999999999909051E-2</v>
      </c>
      <c r="J116" s="42">
        <f t="shared" si="53"/>
        <v>1933.1999999999998</v>
      </c>
      <c r="K116" s="59">
        <f t="shared" si="54"/>
        <v>2162</v>
      </c>
      <c r="L116" s="223">
        <v>10</v>
      </c>
      <c r="M116" s="282"/>
      <c r="N116" s="308"/>
      <c r="O116" s="227"/>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row>
    <row r="117" spans="1:45" s="202" customFormat="1" x14ac:dyDescent="0.2">
      <c r="A117" s="6" t="s">
        <v>51</v>
      </c>
      <c r="B117" s="201"/>
      <c r="C117" s="103">
        <v>80</v>
      </c>
      <c r="D117" s="21">
        <f t="shared" si="55"/>
        <v>1945.8</v>
      </c>
      <c r="E117" s="35">
        <f t="shared" si="49"/>
        <v>228.8</v>
      </c>
      <c r="F117" s="38">
        <f t="shared" si="50"/>
        <v>2174.6</v>
      </c>
      <c r="G117" s="38">
        <f t="shared" si="51"/>
        <v>2175</v>
      </c>
      <c r="H117" s="38">
        <f t="shared" si="52"/>
        <v>2175</v>
      </c>
      <c r="I117" s="51">
        <f t="shared" si="37"/>
        <v>0.40000000000009095</v>
      </c>
      <c r="J117" s="42">
        <f t="shared" si="53"/>
        <v>1946.2</v>
      </c>
      <c r="K117" s="59">
        <f t="shared" si="54"/>
        <v>2175</v>
      </c>
      <c r="L117" s="223">
        <v>10</v>
      </c>
      <c r="M117" s="282"/>
      <c r="N117" s="308"/>
      <c r="O117" s="227"/>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row>
    <row r="118" spans="1:45" s="202" customFormat="1" x14ac:dyDescent="0.2">
      <c r="A118" s="9" t="s">
        <v>52</v>
      </c>
      <c r="B118" s="22" t="s">
        <v>53</v>
      </c>
      <c r="C118" s="101">
        <v>64.900000000000006</v>
      </c>
      <c r="D118" s="23">
        <f>$B$84+C118+L118</f>
        <v>1930.7</v>
      </c>
      <c r="E118" s="36">
        <f t="shared" si="49"/>
        <v>228.8</v>
      </c>
      <c r="F118" s="36">
        <f t="shared" si="50"/>
        <v>2159.5</v>
      </c>
      <c r="G118" s="36">
        <f t="shared" si="51"/>
        <v>2160</v>
      </c>
      <c r="H118" s="36">
        <f t="shared" si="52"/>
        <v>2160</v>
      </c>
      <c r="I118" s="53">
        <f t="shared" si="37"/>
        <v>0.5</v>
      </c>
      <c r="J118" s="45">
        <f t="shared" si="53"/>
        <v>1931.2</v>
      </c>
      <c r="K118" s="62">
        <f t="shared" si="54"/>
        <v>2160</v>
      </c>
      <c r="L118" s="226">
        <v>10</v>
      </c>
      <c r="M118" s="282"/>
      <c r="N118" s="308"/>
      <c r="O118" s="227"/>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row>
    <row r="119" spans="1:45" s="202" customFormat="1" x14ac:dyDescent="0.2">
      <c r="A119" s="6" t="s">
        <v>54</v>
      </c>
      <c r="B119" s="201"/>
      <c r="C119" s="157">
        <v>82.2</v>
      </c>
      <c r="D119" s="21">
        <f t="shared" si="55"/>
        <v>1948</v>
      </c>
      <c r="E119" s="35">
        <f t="shared" si="49"/>
        <v>228.8</v>
      </c>
      <c r="F119" s="38">
        <f t="shared" si="50"/>
        <v>2176.8000000000002</v>
      </c>
      <c r="G119" s="38">
        <f t="shared" si="51"/>
        <v>2177</v>
      </c>
      <c r="H119" s="38">
        <f t="shared" si="52"/>
        <v>2177</v>
      </c>
      <c r="I119" s="50">
        <f>H119-F119</f>
        <v>0.1999999999998181</v>
      </c>
      <c r="J119" s="42">
        <f t="shared" si="53"/>
        <v>1948.1999999999998</v>
      </c>
      <c r="K119" s="55">
        <f t="shared" si="54"/>
        <v>2177</v>
      </c>
      <c r="L119" s="223">
        <v>10</v>
      </c>
      <c r="M119" s="282"/>
      <c r="N119" s="308"/>
      <c r="O119" s="227"/>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row>
    <row r="120" spans="1:45" s="202" customFormat="1" x14ac:dyDescent="0.2">
      <c r="A120" s="6" t="s">
        <v>55</v>
      </c>
      <c r="B120" s="201"/>
      <c r="C120" s="102">
        <v>105.2</v>
      </c>
      <c r="D120" s="21">
        <f t="shared" si="55"/>
        <v>1971</v>
      </c>
      <c r="E120" s="35">
        <f t="shared" si="49"/>
        <v>228.8</v>
      </c>
      <c r="F120" s="38">
        <f t="shared" si="50"/>
        <v>2199.8000000000002</v>
      </c>
      <c r="G120" s="38">
        <f t="shared" si="51"/>
        <v>2200</v>
      </c>
      <c r="H120" s="38">
        <f t="shared" si="52"/>
        <v>2200</v>
      </c>
      <c r="I120" s="50">
        <f t="shared" ref="I120:I134" si="56">H120-F120</f>
        <v>0.1999999999998181</v>
      </c>
      <c r="J120" s="42">
        <f t="shared" si="53"/>
        <v>1971.1999999999998</v>
      </c>
      <c r="K120" s="55">
        <f t="shared" si="54"/>
        <v>2200</v>
      </c>
      <c r="L120" s="223">
        <v>10</v>
      </c>
      <c r="M120" s="282"/>
      <c r="N120" s="308"/>
      <c r="O120" s="227"/>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row>
    <row r="121" spans="1:45" s="202" customFormat="1" x14ac:dyDescent="0.2">
      <c r="A121" s="6" t="s">
        <v>56</v>
      </c>
      <c r="B121" s="201"/>
      <c r="C121" s="102">
        <v>108.3</v>
      </c>
      <c r="D121" s="21">
        <f t="shared" si="55"/>
        <v>1974.1</v>
      </c>
      <c r="E121" s="35">
        <f t="shared" si="49"/>
        <v>228.8</v>
      </c>
      <c r="F121" s="38">
        <f t="shared" si="50"/>
        <v>2202.9</v>
      </c>
      <c r="G121" s="38">
        <f t="shared" si="51"/>
        <v>2203</v>
      </c>
      <c r="H121" s="38">
        <f t="shared" si="52"/>
        <v>2203</v>
      </c>
      <c r="I121" s="50">
        <f t="shared" si="56"/>
        <v>9.9999999999909051E-2</v>
      </c>
      <c r="J121" s="42">
        <f t="shared" si="53"/>
        <v>1974.1999999999998</v>
      </c>
      <c r="K121" s="55">
        <f t="shared" si="54"/>
        <v>2203</v>
      </c>
      <c r="L121" s="223">
        <v>10</v>
      </c>
      <c r="M121" s="282"/>
      <c r="N121" s="308"/>
      <c r="O121" s="227"/>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row>
    <row r="122" spans="1:45" s="202" customFormat="1" x14ac:dyDescent="0.2">
      <c r="A122" s="6" t="s">
        <v>57</v>
      </c>
      <c r="B122" s="201"/>
      <c r="C122" s="102">
        <v>125.8</v>
      </c>
      <c r="D122" s="21">
        <f t="shared" si="55"/>
        <v>1991.6</v>
      </c>
      <c r="E122" s="35">
        <f t="shared" si="49"/>
        <v>228.8</v>
      </c>
      <c r="F122" s="38">
        <f t="shared" si="50"/>
        <v>2220.4</v>
      </c>
      <c r="G122" s="38">
        <f t="shared" si="51"/>
        <v>2220</v>
      </c>
      <c r="H122" s="38">
        <f t="shared" si="52"/>
        <v>2220</v>
      </c>
      <c r="I122" s="50">
        <f t="shared" si="56"/>
        <v>-0.40000000000009095</v>
      </c>
      <c r="J122" s="42">
        <f t="shared" si="53"/>
        <v>1991.1999999999998</v>
      </c>
      <c r="K122" s="55">
        <f t="shared" si="54"/>
        <v>2220</v>
      </c>
      <c r="L122" s="223">
        <v>10</v>
      </c>
      <c r="M122" s="282"/>
      <c r="N122" s="308"/>
      <c r="O122" s="227"/>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row>
    <row r="123" spans="1:45" s="202" customFormat="1" x14ac:dyDescent="0.2">
      <c r="A123" s="6" t="s">
        <v>58</v>
      </c>
      <c r="B123" s="201"/>
      <c r="C123" s="102">
        <v>146.69999999999999</v>
      </c>
      <c r="D123" s="21">
        <f t="shared" si="55"/>
        <v>2012.5</v>
      </c>
      <c r="E123" s="35">
        <f t="shared" si="49"/>
        <v>228.8</v>
      </c>
      <c r="F123" s="38">
        <f t="shared" si="50"/>
        <v>2241.3000000000002</v>
      </c>
      <c r="G123" s="38">
        <f t="shared" si="51"/>
        <v>2241</v>
      </c>
      <c r="H123" s="38">
        <f t="shared" si="52"/>
        <v>2241</v>
      </c>
      <c r="I123" s="50">
        <f t="shared" si="56"/>
        <v>-0.3000000000001819</v>
      </c>
      <c r="J123" s="42">
        <f t="shared" si="53"/>
        <v>2012.1999999999998</v>
      </c>
      <c r="K123" s="55">
        <f t="shared" si="54"/>
        <v>2241</v>
      </c>
      <c r="L123" s="223">
        <v>10</v>
      </c>
      <c r="M123" s="282"/>
      <c r="N123" s="308"/>
      <c r="O123" s="227"/>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row>
    <row r="124" spans="1:45" s="202" customFormat="1" x14ac:dyDescent="0.2">
      <c r="A124" s="6" t="s">
        <v>59</v>
      </c>
      <c r="B124" s="201"/>
      <c r="C124" s="102">
        <v>131.1</v>
      </c>
      <c r="D124" s="21">
        <f t="shared" si="55"/>
        <v>1996.8999999999999</v>
      </c>
      <c r="E124" s="35">
        <f t="shared" si="49"/>
        <v>228.8</v>
      </c>
      <c r="F124" s="38">
        <f t="shared" si="50"/>
        <v>2225.6999999999998</v>
      </c>
      <c r="G124" s="38">
        <f t="shared" si="51"/>
        <v>2226</v>
      </c>
      <c r="H124" s="38">
        <f t="shared" si="52"/>
        <v>2226</v>
      </c>
      <c r="I124" s="50">
        <f t="shared" si="56"/>
        <v>0.3000000000001819</v>
      </c>
      <c r="J124" s="42">
        <f t="shared" si="53"/>
        <v>1997.2</v>
      </c>
      <c r="K124" s="55">
        <f t="shared" si="54"/>
        <v>2226</v>
      </c>
      <c r="L124" s="223">
        <v>10</v>
      </c>
      <c r="M124" s="282"/>
      <c r="N124" s="308"/>
      <c r="O124" s="227"/>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row>
    <row r="125" spans="1:45" s="202" customFormat="1" x14ac:dyDescent="0.2">
      <c r="A125" s="6" t="s">
        <v>60</v>
      </c>
      <c r="B125" s="201"/>
      <c r="C125" s="102">
        <v>128.9</v>
      </c>
      <c r="D125" s="21">
        <f t="shared" si="55"/>
        <v>1994.7</v>
      </c>
      <c r="E125" s="35">
        <f t="shared" si="49"/>
        <v>228.8</v>
      </c>
      <c r="F125" s="38">
        <f t="shared" si="50"/>
        <v>2223.5</v>
      </c>
      <c r="G125" s="38">
        <f t="shared" si="51"/>
        <v>2224</v>
      </c>
      <c r="H125" s="38">
        <f t="shared" si="52"/>
        <v>2224</v>
      </c>
      <c r="I125" s="50">
        <f t="shared" si="56"/>
        <v>0.5</v>
      </c>
      <c r="J125" s="42">
        <f t="shared" si="53"/>
        <v>1995.2</v>
      </c>
      <c r="K125" s="55">
        <f t="shared" si="54"/>
        <v>2224</v>
      </c>
      <c r="L125" s="223">
        <v>10</v>
      </c>
      <c r="M125" s="282"/>
      <c r="N125" s="308"/>
      <c r="O125" s="227"/>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row>
    <row r="126" spans="1:45" s="202" customFormat="1" x14ac:dyDescent="0.2">
      <c r="A126" s="6" t="s">
        <v>61</v>
      </c>
      <c r="B126" s="201"/>
      <c r="C126" s="102">
        <v>148.1</v>
      </c>
      <c r="D126" s="21">
        <f t="shared" si="55"/>
        <v>2013.8999999999999</v>
      </c>
      <c r="E126" s="35">
        <f t="shared" si="49"/>
        <v>228.8</v>
      </c>
      <c r="F126" s="38">
        <f t="shared" si="50"/>
        <v>2242.6999999999998</v>
      </c>
      <c r="G126" s="38">
        <f t="shared" si="51"/>
        <v>2243</v>
      </c>
      <c r="H126" s="38">
        <f t="shared" si="52"/>
        <v>2243</v>
      </c>
      <c r="I126" s="50">
        <f t="shared" si="56"/>
        <v>0.3000000000001819</v>
      </c>
      <c r="J126" s="42">
        <f t="shared" si="53"/>
        <v>2014.2</v>
      </c>
      <c r="K126" s="55">
        <f t="shared" si="54"/>
        <v>2243</v>
      </c>
      <c r="L126" s="223">
        <v>10</v>
      </c>
      <c r="M126" s="282"/>
      <c r="N126" s="308"/>
      <c r="O126" s="227"/>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row>
    <row r="127" spans="1:45" s="202" customFormat="1" x14ac:dyDescent="0.2">
      <c r="A127" s="7" t="s">
        <v>72</v>
      </c>
      <c r="B127" s="201"/>
      <c r="C127" s="102">
        <v>67.3</v>
      </c>
      <c r="D127" s="21">
        <f t="shared" ref="D127:D134" si="57">$B$84+C127</f>
        <v>1923.1</v>
      </c>
      <c r="E127" s="35">
        <f t="shared" si="49"/>
        <v>228.8</v>
      </c>
      <c r="F127" s="38">
        <f t="shared" si="50"/>
        <v>2151.9</v>
      </c>
      <c r="G127" s="38">
        <f t="shared" si="51"/>
        <v>2152</v>
      </c>
      <c r="H127" s="38">
        <f t="shared" si="52"/>
        <v>2152</v>
      </c>
      <c r="I127" s="50">
        <f t="shared" si="56"/>
        <v>9.9999999999909051E-2</v>
      </c>
      <c r="J127" s="42">
        <f t="shared" si="53"/>
        <v>1923.1999999999998</v>
      </c>
      <c r="K127" s="55">
        <f t="shared" si="54"/>
        <v>2152</v>
      </c>
      <c r="L127" s="223"/>
      <c r="M127" s="282"/>
      <c r="N127" s="308"/>
      <c r="O127" s="227"/>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row>
    <row r="128" spans="1:45" s="202" customFormat="1" x14ac:dyDescent="0.2">
      <c r="A128" s="7" t="s">
        <v>73</v>
      </c>
      <c r="B128" s="201"/>
      <c r="C128" s="102">
        <v>80</v>
      </c>
      <c r="D128" s="21">
        <f t="shared" si="57"/>
        <v>1935.8</v>
      </c>
      <c r="E128" s="35">
        <f t="shared" si="49"/>
        <v>228.8</v>
      </c>
      <c r="F128" s="38">
        <f t="shared" si="50"/>
        <v>2164.6</v>
      </c>
      <c r="G128" s="38">
        <f t="shared" si="51"/>
        <v>2165</v>
      </c>
      <c r="H128" s="38">
        <f t="shared" si="52"/>
        <v>2165</v>
      </c>
      <c r="I128" s="50">
        <f t="shared" si="56"/>
        <v>0.40000000000009095</v>
      </c>
      <c r="J128" s="42">
        <f t="shared" si="53"/>
        <v>1936.2</v>
      </c>
      <c r="K128" s="55">
        <f t="shared" si="54"/>
        <v>2165</v>
      </c>
      <c r="L128" s="223"/>
      <c r="M128" s="282"/>
      <c r="N128" s="308"/>
      <c r="O128" s="227"/>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row>
    <row r="129" spans="1:45" s="202" customFormat="1" x14ac:dyDescent="0.2">
      <c r="A129" s="7" t="s">
        <v>74</v>
      </c>
      <c r="B129" s="201"/>
      <c r="C129" s="102">
        <v>82.2</v>
      </c>
      <c r="D129" s="21">
        <f t="shared" si="57"/>
        <v>1938</v>
      </c>
      <c r="E129" s="35">
        <f t="shared" si="49"/>
        <v>228.8</v>
      </c>
      <c r="F129" s="38">
        <f t="shared" si="50"/>
        <v>2166.8000000000002</v>
      </c>
      <c r="G129" s="38">
        <f t="shared" si="51"/>
        <v>2167</v>
      </c>
      <c r="H129" s="38">
        <f t="shared" si="52"/>
        <v>2167</v>
      </c>
      <c r="I129" s="50">
        <f t="shared" si="56"/>
        <v>0.1999999999998181</v>
      </c>
      <c r="J129" s="42">
        <f t="shared" si="53"/>
        <v>1938.1999999999998</v>
      </c>
      <c r="K129" s="55">
        <f t="shared" si="54"/>
        <v>2167</v>
      </c>
      <c r="L129" s="223"/>
      <c r="M129" s="282"/>
      <c r="N129" s="308"/>
      <c r="O129" s="227"/>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row>
    <row r="130" spans="1:45" s="202" customFormat="1" x14ac:dyDescent="0.2">
      <c r="A130" s="7" t="s">
        <v>75</v>
      </c>
      <c r="B130" s="201"/>
      <c r="C130" s="102">
        <v>105.2</v>
      </c>
      <c r="D130" s="21">
        <f t="shared" si="57"/>
        <v>1961</v>
      </c>
      <c r="E130" s="35">
        <f t="shared" si="49"/>
        <v>228.8</v>
      </c>
      <c r="F130" s="38">
        <f t="shared" si="50"/>
        <v>2189.8000000000002</v>
      </c>
      <c r="G130" s="38">
        <f t="shared" si="51"/>
        <v>2190</v>
      </c>
      <c r="H130" s="38">
        <f t="shared" si="52"/>
        <v>2190</v>
      </c>
      <c r="I130" s="50">
        <f t="shared" si="56"/>
        <v>0.1999999999998181</v>
      </c>
      <c r="J130" s="42">
        <f t="shared" si="53"/>
        <v>1961.1999999999998</v>
      </c>
      <c r="K130" s="55">
        <f t="shared" si="54"/>
        <v>2190</v>
      </c>
      <c r="L130" s="223"/>
      <c r="M130" s="282"/>
      <c r="N130" s="308"/>
      <c r="O130" s="227"/>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row>
    <row r="131" spans="1:45" s="202" customFormat="1" x14ac:dyDescent="0.2">
      <c r="A131" s="7" t="s">
        <v>76</v>
      </c>
      <c r="B131" s="201"/>
      <c r="C131" s="102">
        <v>108.3</v>
      </c>
      <c r="D131" s="21">
        <f t="shared" si="57"/>
        <v>1964.1</v>
      </c>
      <c r="E131" s="35">
        <f t="shared" si="49"/>
        <v>228.8</v>
      </c>
      <c r="F131" s="38">
        <f t="shared" si="50"/>
        <v>2192.9</v>
      </c>
      <c r="G131" s="38">
        <f t="shared" si="51"/>
        <v>2193</v>
      </c>
      <c r="H131" s="38">
        <f t="shared" si="52"/>
        <v>2193</v>
      </c>
      <c r="I131" s="50">
        <f t="shared" si="56"/>
        <v>9.9999999999909051E-2</v>
      </c>
      <c r="J131" s="42">
        <f t="shared" si="53"/>
        <v>1964.1999999999998</v>
      </c>
      <c r="K131" s="55">
        <f t="shared" si="54"/>
        <v>2193</v>
      </c>
      <c r="L131" s="223"/>
      <c r="M131" s="282"/>
      <c r="N131" s="308"/>
      <c r="O131" s="227"/>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row>
    <row r="132" spans="1:45" s="202" customFormat="1" x14ac:dyDescent="0.2">
      <c r="A132" s="7" t="s">
        <v>77</v>
      </c>
      <c r="B132" s="201"/>
      <c r="C132" s="102">
        <v>125.8</v>
      </c>
      <c r="D132" s="21">
        <f t="shared" si="57"/>
        <v>1981.6</v>
      </c>
      <c r="E132" s="35">
        <f t="shared" si="49"/>
        <v>228.8</v>
      </c>
      <c r="F132" s="38">
        <f t="shared" si="50"/>
        <v>2210.4</v>
      </c>
      <c r="G132" s="38">
        <f t="shared" si="51"/>
        <v>2210</v>
      </c>
      <c r="H132" s="38">
        <f t="shared" si="52"/>
        <v>2210</v>
      </c>
      <c r="I132" s="50">
        <f t="shared" si="56"/>
        <v>-0.40000000000009095</v>
      </c>
      <c r="J132" s="42">
        <f t="shared" si="53"/>
        <v>1981.1999999999998</v>
      </c>
      <c r="K132" s="55">
        <f t="shared" si="54"/>
        <v>2210</v>
      </c>
      <c r="L132" s="223"/>
      <c r="M132" s="283"/>
      <c r="N132" s="308"/>
      <c r="O132" s="227"/>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row>
    <row r="133" spans="1:45" s="202" customFormat="1" x14ac:dyDescent="0.2">
      <c r="A133" s="7" t="s">
        <v>78</v>
      </c>
      <c r="B133" s="201"/>
      <c r="C133" s="102">
        <v>146.69999999999999</v>
      </c>
      <c r="D133" s="21">
        <f t="shared" si="57"/>
        <v>2002.5</v>
      </c>
      <c r="E133" s="35">
        <f t="shared" si="49"/>
        <v>228.8</v>
      </c>
      <c r="F133" s="38">
        <f t="shared" si="50"/>
        <v>2231.3000000000002</v>
      </c>
      <c r="G133" s="38">
        <f t="shared" si="51"/>
        <v>2231</v>
      </c>
      <c r="H133" s="38">
        <f t="shared" si="52"/>
        <v>2231</v>
      </c>
      <c r="I133" s="50">
        <f t="shared" si="56"/>
        <v>-0.3000000000001819</v>
      </c>
      <c r="J133" s="42">
        <f t="shared" si="53"/>
        <v>2002.1999999999998</v>
      </c>
      <c r="K133" s="55">
        <f t="shared" si="54"/>
        <v>2231</v>
      </c>
      <c r="L133" s="223"/>
      <c r="M133" s="283"/>
      <c r="N133" s="308"/>
      <c r="O133" s="227"/>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row>
    <row r="134" spans="1:45" s="202" customFormat="1" x14ac:dyDescent="0.2">
      <c r="A134" s="7" t="s">
        <v>79</v>
      </c>
      <c r="B134" s="201"/>
      <c r="C134" s="102">
        <v>148.1</v>
      </c>
      <c r="D134" s="21">
        <f t="shared" si="57"/>
        <v>2003.8999999999999</v>
      </c>
      <c r="E134" s="35">
        <f t="shared" si="49"/>
        <v>228.8</v>
      </c>
      <c r="F134" s="38">
        <f t="shared" si="50"/>
        <v>2232.6999999999998</v>
      </c>
      <c r="G134" s="38">
        <f t="shared" si="51"/>
        <v>2233</v>
      </c>
      <c r="H134" s="38">
        <f t="shared" si="52"/>
        <v>2233</v>
      </c>
      <c r="I134" s="50">
        <f t="shared" si="56"/>
        <v>0.3000000000001819</v>
      </c>
      <c r="J134" s="42">
        <f t="shared" si="53"/>
        <v>2004.2</v>
      </c>
      <c r="K134" s="55">
        <f t="shared" si="54"/>
        <v>2233</v>
      </c>
      <c r="L134" s="223"/>
      <c r="M134" s="282"/>
      <c r="N134" s="308"/>
      <c r="O134" s="227"/>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row>
    <row r="135" spans="1:45" s="202" customFormat="1" x14ac:dyDescent="0.2">
      <c r="A135" s="10"/>
      <c r="B135" s="209"/>
      <c r="C135" s="103"/>
      <c r="D135" s="32"/>
      <c r="E135" s="70"/>
      <c r="F135" s="41"/>
      <c r="G135" s="41"/>
      <c r="H135" s="41"/>
      <c r="I135" s="52"/>
      <c r="J135" s="44"/>
      <c r="K135" s="61"/>
      <c r="L135" s="230"/>
      <c r="M135" s="282"/>
      <c r="N135" s="308"/>
      <c r="O135" s="227"/>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row>
    <row r="136" spans="1:45" s="202" customFormat="1" x14ac:dyDescent="0.2">
      <c r="A136" s="203"/>
      <c r="B136" s="201"/>
      <c r="C136" s="102"/>
      <c r="D136" s="21"/>
      <c r="E136" s="66"/>
      <c r="F136" s="38"/>
      <c r="G136" s="38"/>
      <c r="H136" s="38"/>
      <c r="I136" s="200"/>
      <c r="J136" s="200"/>
      <c r="K136" s="59"/>
      <c r="L136" s="223"/>
      <c r="M136" s="282"/>
      <c r="N136" s="308"/>
      <c r="O136" s="227"/>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202" customFormat="1" x14ac:dyDescent="0.2">
      <c r="A137" s="6" t="s">
        <v>62</v>
      </c>
      <c r="B137" s="21">
        <f>B84</f>
        <v>1855.8</v>
      </c>
      <c r="C137" s="102">
        <v>79.2</v>
      </c>
      <c r="D137" s="21">
        <f t="shared" ref="D137:D143" si="58">$B$84+C137</f>
        <v>1935</v>
      </c>
      <c r="E137" s="35">
        <f t="shared" ref="E137:E143" si="59">$E$11</f>
        <v>228.8</v>
      </c>
      <c r="F137" s="38">
        <f t="shared" ref="F137:F143" si="60">D137+E137</f>
        <v>2163.8000000000002</v>
      </c>
      <c r="G137" s="38">
        <f t="shared" ref="G137:G143" si="61">ROUND(((F137*10)+0.4)/10,0)</f>
        <v>2164</v>
      </c>
      <c r="H137" s="38">
        <f t="shared" ref="H137:H143" si="62">IF(FLOOR(G137,1)&lt;1000,FLOOR(G137,1),FLOOR((G137),1))</f>
        <v>2164</v>
      </c>
      <c r="I137" s="51">
        <f t="shared" si="37"/>
        <v>0.1999999999998181</v>
      </c>
      <c r="J137" s="42">
        <f t="shared" ref="J137:J143" si="63">I137+D137</f>
        <v>1935.1999999999998</v>
      </c>
      <c r="K137" s="59">
        <f t="shared" ref="K137:K143" si="64">H137</f>
        <v>2164</v>
      </c>
      <c r="L137" s="223"/>
      <c r="M137" s="282"/>
      <c r="N137" s="308"/>
      <c r="O137" s="227"/>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202" customFormat="1" x14ac:dyDescent="0.2">
      <c r="A138" s="6" t="s">
        <v>63</v>
      </c>
      <c r="B138" s="201"/>
      <c r="C138" s="102">
        <v>101.8</v>
      </c>
      <c r="D138" s="21">
        <f t="shared" si="58"/>
        <v>1957.6</v>
      </c>
      <c r="E138" s="35">
        <f t="shared" si="59"/>
        <v>228.8</v>
      </c>
      <c r="F138" s="38">
        <f t="shared" si="60"/>
        <v>2186.4</v>
      </c>
      <c r="G138" s="38">
        <f t="shared" si="61"/>
        <v>2186</v>
      </c>
      <c r="H138" s="38">
        <f t="shared" si="62"/>
        <v>2186</v>
      </c>
      <c r="I138" s="51">
        <f t="shared" si="37"/>
        <v>-0.40000000000009095</v>
      </c>
      <c r="J138" s="42">
        <f t="shared" si="63"/>
        <v>1957.1999999999998</v>
      </c>
      <c r="K138" s="59">
        <f t="shared" si="64"/>
        <v>2186</v>
      </c>
      <c r="L138" s="223"/>
      <c r="M138" s="282"/>
      <c r="N138" s="308"/>
      <c r="O138" s="227"/>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202" customFormat="1" x14ac:dyDescent="0.2">
      <c r="A139" s="6" t="s">
        <v>64</v>
      </c>
      <c r="B139" s="201"/>
      <c r="C139" s="102">
        <v>118.6</v>
      </c>
      <c r="D139" s="21">
        <f t="shared" si="58"/>
        <v>1974.3999999999999</v>
      </c>
      <c r="E139" s="35">
        <f t="shared" si="59"/>
        <v>228.8</v>
      </c>
      <c r="F139" s="38">
        <f t="shared" si="60"/>
        <v>2203.1999999999998</v>
      </c>
      <c r="G139" s="38">
        <f t="shared" si="61"/>
        <v>2203</v>
      </c>
      <c r="H139" s="38">
        <f t="shared" si="62"/>
        <v>2203</v>
      </c>
      <c r="I139" s="51">
        <f t="shared" si="37"/>
        <v>-0.1999999999998181</v>
      </c>
      <c r="J139" s="42">
        <f t="shared" si="63"/>
        <v>1974.2</v>
      </c>
      <c r="K139" s="59">
        <f t="shared" si="64"/>
        <v>2203</v>
      </c>
      <c r="L139" s="223"/>
      <c r="M139" s="282"/>
      <c r="N139" s="308"/>
      <c r="O139" s="227"/>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202" customFormat="1" x14ac:dyDescent="0.2">
      <c r="A140" s="6" t="s">
        <v>65</v>
      </c>
      <c r="B140" s="201"/>
      <c r="C140" s="102">
        <v>116.2</v>
      </c>
      <c r="D140" s="21">
        <f t="shared" si="58"/>
        <v>1972</v>
      </c>
      <c r="E140" s="35">
        <f t="shared" si="59"/>
        <v>228.8</v>
      </c>
      <c r="F140" s="38">
        <f t="shared" si="60"/>
        <v>2200.8000000000002</v>
      </c>
      <c r="G140" s="38">
        <f t="shared" si="61"/>
        <v>2201</v>
      </c>
      <c r="H140" s="38">
        <f t="shared" si="62"/>
        <v>2201</v>
      </c>
      <c r="I140" s="51">
        <f t="shared" si="37"/>
        <v>0.1999999999998181</v>
      </c>
      <c r="J140" s="42">
        <f t="shared" si="63"/>
        <v>1972.1999999999998</v>
      </c>
      <c r="K140" s="59">
        <f t="shared" si="64"/>
        <v>2201</v>
      </c>
      <c r="L140" s="223"/>
      <c r="M140" s="282"/>
      <c r="N140" s="308"/>
      <c r="O140" s="227"/>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202" customFormat="1" x14ac:dyDescent="0.2">
      <c r="A141" s="6" t="s">
        <v>66</v>
      </c>
      <c r="B141" s="201"/>
      <c r="C141" s="102">
        <v>123.4</v>
      </c>
      <c r="D141" s="21">
        <f t="shared" si="58"/>
        <v>1979.2</v>
      </c>
      <c r="E141" s="35">
        <f t="shared" si="59"/>
        <v>228.8</v>
      </c>
      <c r="F141" s="38">
        <f t="shared" si="60"/>
        <v>2208</v>
      </c>
      <c r="G141" s="38">
        <f t="shared" si="61"/>
        <v>2208</v>
      </c>
      <c r="H141" s="38">
        <f t="shared" si="62"/>
        <v>2208</v>
      </c>
      <c r="I141" s="51">
        <f t="shared" si="37"/>
        <v>0</v>
      </c>
      <c r="J141" s="42">
        <f t="shared" si="63"/>
        <v>1979.2</v>
      </c>
      <c r="K141" s="59">
        <f t="shared" si="64"/>
        <v>2208</v>
      </c>
      <c r="L141" s="223"/>
      <c r="M141" s="233"/>
      <c r="N141" s="308"/>
      <c r="O141" s="227"/>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202" customFormat="1" x14ac:dyDescent="0.2">
      <c r="A142" s="6" t="s">
        <v>67</v>
      </c>
      <c r="B142" s="201"/>
      <c r="C142" s="102">
        <v>123.1</v>
      </c>
      <c r="D142" s="21">
        <f t="shared" si="58"/>
        <v>1978.8999999999999</v>
      </c>
      <c r="E142" s="35">
        <f t="shared" si="59"/>
        <v>228.8</v>
      </c>
      <c r="F142" s="38">
        <f t="shared" si="60"/>
        <v>2207.6999999999998</v>
      </c>
      <c r="G142" s="38">
        <f t="shared" si="61"/>
        <v>2208</v>
      </c>
      <c r="H142" s="38">
        <f t="shared" si="62"/>
        <v>2208</v>
      </c>
      <c r="I142" s="51">
        <f t="shared" si="37"/>
        <v>0.3000000000001819</v>
      </c>
      <c r="J142" s="42">
        <f t="shared" si="63"/>
        <v>1979.2</v>
      </c>
      <c r="K142" s="59">
        <f t="shared" si="64"/>
        <v>2208</v>
      </c>
      <c r="L142" s="223"/>
      <c r="M142" s="214"/>
      <c r="N142" s="308"/>
      <c r="O142" s="227"/>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202" customFormat="1" x14ac:dyDescent="0.2">
      <c r="A143" s="6" t="s">
        <v>68</v>
      </c>
      <c r="B143" s="201"/>
      <c r="C143" s="102">
        <v>138.5</v>
      </c>
      <c r="D143" s="21">
        <f t="shared" si="58"/>
        <v>1994.3</v>
      </c>
      <c r="E143" s="35">
        <f t="shared" si="59"/>
        <v>228.8</v>
      </c>
      <c r="F143" s="38">
        <f t="shared" si="60"/>
        <v>2223.1</v>
      </c>
      <c r="G143" s="38">
        <f t="shared" si="61"/>
        <v>2223</v>
      </c>
      <c r="H143" s="38">
        <f t="shared" si="62"/>
        <v>2223</v>
      </c>
      <c r="I143" s="51">
        <f t="shared" si="37"/>
        <v>-9.9999999999909051E-2</v>
      </c>
      <c r="J143" s="42">
        <f t="shared" si="63"/>
        <v>1994.2</v>
      </c>
      <c r="K143" s="59">
        <f t="shared" si="64"/>
        <v>2223</v>
      </c>
      <c r="L143" s="223"/>
      <c r="M143" s="192"/>
      <c r="N143" s="308"/>
      <c r="O143" s="227"/>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202" customFormat="1" ht="13.5" thickBot="1" x14ac:dyDescent="0.25">
      <c r="A144" s="211"/>
      <c r="B144" s="212"/>
      <c r="C144" s="212"/>
      <c r="D144" s="212"/>
      <c r="E144" s="212"/>
      <c r="F144" s="37"/>
      <c r="G144" s="37"/>
      <c r="H144" s="37"/>
      <c r="I144" s="232"/>
      <c r="J144" s="232"/>
      <c r="K144" s="63"/>
      <c r="L144" s="127"/>
      <c r="M144" s="192"/>
      <c r="N144" s="308"/>
      <c r="O144" s="227"/>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202" customFormat="1" ht="13.5" thickBot="1" x14ac:dyDescent="0.25">
      <c r="A145" s="201"/>
      <c r="B145" s="201"/>
      <c r="C145" s="201"/>
      <c r="D145" s="201"/>
      <c r="E145" s="201"/>
      <c r="F145" s="38"/>
      <c r="G145" s="38"/>
      <c r="H145" s="38"/>
      <c r="I145" s="201"/>
      <c r="J145" s="201"/>
      <c r="K145" s="57"/>
      <c r="L145" s="213"/>
      <c r="M145" s="192"/>
      <c r="N145" s="308"/>
      <c r="O145" s="329"/>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202" customFormat="1" x14ac:dyDescent="0.2">
      <c r="A146" s="234"/>
      <c r="B146" s="161"/>
      <c r="C146" s="161"/>
      <c r="D146" s="161"/>
      <c r="E146" s="161"/>
      <c r="F146" s="161"/>
      <c r="G146" s="161"/>
      <c r="H146" s="215"/>
      <c r="I146" s="215"/>
      <c r="J146" s="215"/>
      <c r="K146" s="235"/>
      <c r="L146" s="162"/>
      <c r="M146" s="192"/>
      <c r="N146" s="308"/>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239" customFormat="1" x14ac:dyDescent="0.2">
      <c r="A147" s="6"/>
      <c r="B147" s="195"/>
      <c r="C147" s="237"/>
      <c r="D147" s="406" t="str">
        <f>D2</f>
        <v>PETROL PUMP PRICES BY ZONE IN THE REPUBLIC OF SOUTH AFRICA</v>
      </c>
      <c r="E147" s="406"/>
      <c r="F147" s="406"/>
      <c r="G147" s="406"/>
      <c r="H147" s="406"/>
      <c r="I147" s="406"/>
      <c r="J147" s="175"/>
      <c r="K147" s="194"/>
      <c r="L147" s="162"/>
      <c r="M147" s="192"/>
      <c r="N147" s="30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row>
    <row r="148" spans="1:45" s="202" customFormat="1" x14ac:dyDescent="0.2">
      <c r="A148" s="203"/>
      <c r="B148" s="195"/>
      <c r="C148" s="195"/>
      <c r="D148" s="195"/>
      <c r="E148" s="11"/>
      <c r="F148" s="195"/>
      <c r="G148" s="195"/>
      <c r="H148" s="195"/>
      <c r="I148" s="201"/>
      <c r="J148" s="195"/>
      <c r="K148" s="236"/>
      <c r="L148" s="162"/>
      <c r="M148" s="192"/>
      <c r="N148" s="308"/>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202" customFormat="1" ht="12" customHeight="1" x14ac:dyDescent="0.2">
      <c r="A149" s="203"/>
      <c r="B149" s="195"/>
      <c r="C149" s="195"/>
      <c r="D149" s="404" t="s">
        <v>97</v>
      </c>
      <c r="E149" s="405"/>
      <c r="F149" s="405"/>
      <c r="G149" s="196"/>
      <c r="H149" s="406" t="str">
        <f>H4</f>
        <v>EFFECTIVE 02 MARCH 2022</v>
      </c>
      <c r="I149" s="403"/>
      <c r="J149" s="403"/>
      <c r="K149" s="236"/>
      <c r="L149" s="162"/>
      <c r="M149" s="192"/>
      <c r="N149" s="308"/>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202" customFormat="1" ht="12" customHeight="1" x14ac:dyDescent="0.2">
      <c r="A150" s="220"/>
      <c r="B150" s="209"/>
      <c r="C150" s="210"/>
      <c r="D150" s="210"/>
      <c r="E150" s="209"/>
      <c r="F150" s="210"/>
      <c r="G150" s="210"/>
      <c r="H150" s="210"/>
      <c r="I150" s="210"/>
      <c r="J150" s="54" t="s">
        <v>1</v>
      </c>
      <c r="K150" s="240"/>
      <c r="L150" s="162"/>
      <c r="M150" s="192"/>
      <c r="N150" s="308"/>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202" customFormat="1" x14ac:dyDescent="0.2">
      <c r="A151" s="16"/>
      <c r="B151" s="195"/>
      <c r="C151" s="195"/>
      <c r="D151" s="195"/>
      <c r="E151" s="195"/>
      <c r="F151" s="195"/>
      <c r="G151" s="195"/>
      <c r="H151" s="195"/>
      <c r="I151" s="195"/>
      <c r="J151" s="201"/>
      <c r="K151" s="236"/>
      <c r="L151" s="162"/>
      <c r="M151" s="192"/>
      <c r="N151" s="308"/>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202" customFormat="1" x14ac:dyDescent="0.2">
      <c r="A152" s="6" t="s">
        <v>2</v>
      </c>
      <c r="B152" s="11" t="s">
        <v>3</v>
      </c>
      <c r="C152" s="11" t="s">
        <v>4</v>
      </c>
      <c r="D152" s="11" t="s">
        <v>5</v>
      </c>
      <c r="E152" s="11"/>
      <c r="F152" s="31" t="s">
        <v>7</v>
      </c>
      <c r="G152" s="31"/>
      <c r="H152" s="31"/>
      <c r="I152" s="201"/>
      <c r="J152" s="11" t="s">
        <v>15</v>
      </c>
      <c r="K152" s="119" t="s">
        <v>9</v>
      </c>
      <c r="L152" s="162"/>
      <c r="M152" s="192"/>
      <c r="N152" s="308"/>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202" customFormat="1" x14ac:dyDescent="0.2">
      <c r="A153" s="6" t="s">
        <v>10</v>
      </c>
      <c r="B153" s="11" t="s">
        <v>11</v>
      </c>
      <c r="C153" s="11" t="s">
        <v>12</v>
      </c>
      <c r="D153" s="11" t="s">
        <v>13</v>
      </c>
      <c r="E153" s="11"/>
      <c r="F153" s="201"/>
      <c r="G153" s="201"/>
      <c r="H153" s="201"/>
      <c r="I153" s="11" t="s">
        <v>20</v>
      </c>
      <c r="J153" s="11" t="s">
        <v>21</v>
      </c>
      <c r="K153" s="119" t="s">
        <v>16</v>
      </c>
      <c r="L153" s="162"/>
      <c r="M153" s="252"/>
      <c r="N153" s="308"/>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202" customFormat="1" x14ac:dyDescent="0.2">
      <c r="A154" s="203"/>
      <c r="B154" s="11" t="s">
        <v>17</v>
      </c>
      <c r="C154" s="201"/>
      <c r="D154" s="11" t="s">
        <v>17</v>
      </c>
      <c r="E154" s="201"/>
      <c r="F154" s="11" t="s">
        <v>18</v>
      </c>
      <c r="G154" s="11" t="s">
        <v>19</v>
      </c>
      <c r="H154" s="11" t="s">
        <v>19</v>
      </c>
      <c r="I154" s="11" t="s">
        <v>24</v>
      </c>
      <c r="J154" s="11" t="s">
        <v>24</v>
      </c>
      <c r="K154" s="119" t="s">
        <v>22</v>
      </c>
      <c r="L154" s="162"/>
      <c r="M154" s="282"/>
      <c r="N154" s="308"/>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202" customFormat="1" x14ac:dyDescent="0.2">
      <c r="A155" s="241"/>
      <c r="B155" s="242"/>
      <c r="C155" s="242"/>
      <c r="D155" s="242"/>
      <c r="E155" s="242"/>
      <c r="F155" s="242"/>
      <c r="G155" s="242"/>
      <c r="H155" s="242"/>
      <c r="I155" s="49"/>
      <c r="J155" s="242"/>
      <c r="K155" s="243"/>
      <c r="L155" s="162"/>
      <c r="M155" s="282"/>
      <c r="N155" s="308"/>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202" customFormat="1" x14ac:dyDescent="0.2">
      <c r="A156" s="5" t="s">
        <v>25</v>
      </c>
      <c r="B156" s="147">
        <f>1709.8+146</f>
        <v>1855.8</v>
      </c>
      <c r="C156" s="101">
        <v>3.4</v>
      </c>
      <c r="D156" s="20">
        <f t="shared" ref="D156:D172" si="65">$B$156+C156</f>
        <v>1859.2</v>
      </c>
      <c r="E156" s="39">
        <f t="shared" ref="E156:E172" si="66">$E$11</f>
        <v>228.8</v>
      </c>
      <c r="F156" s="39">
        <f t="shared" ref="F156:F172" si="67">D156+E156</f>
        <v>2088</v>
      </c>
      <c r="G156" s="39">
        <f t="shared" ref="G156:G172" si="68">ROUND(((F156*10)+0.4)/10,0)</f>
        <v>2088</v>
      </c>
      <c r="H156" s="39">
        <f>IF(FLOOR(G156,1)&lt;1000,FLOOR(G156,1),FLOOR((G156),1))</f>
        <v>2088</v>
      </c>
      <c r="I156" s="315">
        <f t="shared" ref="I156:I215" si="69">H156-F156</f>
        <v>0</v>
      </c>
      <c r="J156" s="39">
        <f t="shared" ref="J156:J172" si="70">I156+D156</f>
        <v>1859.2</v>
      </c>
      <c r="K156" s="120">
        <f t="shared" ref="K156:K172" si="71">H156</f>
        <v>2088</v>
      </c>
      <c r="L156" s="227"/>
      <c r="M156" s="308"/>
      <c r="N156" s="308"/>
      <c r="O156" s="227"/>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202" customFormat="1" x14ac:dyDescent="0.2">
      <c r="A157" s="6" t="s">
        <v>26</v>
      </c>
      <c r="B157" s="201"/>
      <c r="C157" s="102">
        <v>9</v>
      </c>
      <c r="D157" s="21">
        <f t="shared" si="65"/>
        <v>1864.8</v>
      </c>
      <c r="E157" s="35">
        <f t="shared" si="66"/>
        <v>228.8</v>
      </c>
      <c r="F157" s="38">
        <f t="shared" si="67"/>
        <v>2093.6</v>
      </c>
      <c r="G157" s="38">
        <f t="shared" si="68"/>
        <v>2094</v>
      </c>
      <c r="H157" s="38">
        <f>IF(FLOOR(G157,1)&lt;1000,FLOOR(G157,1),FLOOR((G157),1))</f>
        <v>2094</v>
      </c>
      <c r="I157" s="50">
        <f t="shared" si="69"/>
        <v>0.40000000000009095</v>
      </c>
      <c r="J157" s="38">
        <f t="shared" si="70"/>
        <v>1865.2</v>
      </c>
      <c r="K157" s="121">
        <f t="shared" si="71"/>
        <v>2094</v>
      </c>
      <c r="L157" s="227"/>
      <c r="M157" s="308"/>
      <c r="N157" s="308"/>
      <c r="O157" s="227"/>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202" customFormat="1" x14ac:dyDescent="0.2">
      <c r="A158" s="6" t="s">
        <v>27</v>
      </c>
      <c r="B158" s="201"/>
      <c r="C158" s="102">
        <v>14</v>
      </c>
      <c r="D158" s="21">
        <f t="shared" si="65"/>
        <v>1869.8</v>
      </c>
      <c r="E158" s="35">
        <f t="shared" si="66"/>
        <v>228.8</v>
      </c>
      <c r="F158" s="38">
        <f t="shared" si="67"/>
        <v>2098.6</v>
      </c>
      <c r="G158" s="38">
        <f t="shared" si="68"/>
        <v>2099</v>
      </c>
      <c r="H158" s="38">
        <f t="shared" ref="H158:H172" si="72">IF(FLOOR(G158,1)&lt;1000,FLOOR(G158,1),FLOOR((G158),1))</f>
        <v>2099</v>
      </c>
      <c r="I158" s="50">
        <f t="shared" si="69"/>
        <v>0.40000000000009095</v>
      </c>
      <c r="J158" s="38">
        <f t="shared" si="70"/>
        <v>1870.2</v>
      </c>
      <c r="K158" s="121">
        <f t="shared" si="71"/>
        <v>2099</v>
      </c>
      <c r="L158" s="227"/>
      <c r="M158" s="308"/>
      <c r="N158" s="308"/>
      <c r="O158" s="227"/>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s="202" customFormat="1" x14ac:dyDescent="0.2">
      <c r="A159" s="6" t="s">
        <v>28</v>
      </c>
      <c r="B159" s="201"/>
      <c r="C159" s="102">
        <v>20.6</v>
      </c>
      <c r="D159" s="21">
        <f t="shared" si="65"/>
        <v>1876.3999999999999</v>
      </c>
      <c r="E159" s="35">
        <f t="shared" si="66"/>
        <v>228.8</v>
      </c>
      <c r="F159" s="38">
        <f t="shared" si="67"/>
        <v>2105.1999999999998</v>
      </c>
      <c r="G159" s="38">
        <f t="shared" si="68"/>
        <v>2105</v>
      </c>
      <c r="H159" s="38">
        <f t="shared" si="72"/>
        <v>2105</v>
      </c>
      <c r="I159" s="51">
        <f t="shared" si="69"/>
        <v>-0.1999999999998181</v>
      </c>
      <c r="J159" s="42">
        <f t="shared" si="70"/>
        <v>1876.2</v>
      </c>
      <c r="K159" s="122">
        <f t="shared" si="71"/>
        <v>2105</v>
      </c>
      <c r="L159" s="227"/>
      <c r="M159" s="308"/>
      <c r="N159" s="308"/>
      <c r="O159" s="227"/>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row>
    <row r="160" spans="1:45" s="202" customFormat="1" x14ac:dyDescent="0.2">
      <c r="A160" s="6" t="s">
        <v>29</v>
      </c>
      <c r="B160" s="201"/>
      <c r="C160" s="102">
        <v>29.9</v>
      </c>
      <c r="D160" s="21">
        <f t="shared" si="65"/>
        <v>1885.7</v>
      </c>
      <c r="E160" s="35">
        <f t="shared" si="66"/>
        <v>228.8</v>
      </c>
      <c r="F160" s="38">
        <f t="shared" si="67"/>
        <v>2114.5</v>
      </c>
      <c r="G160" s="38">
        <f t="shared" si="68"/>
        <v>2115</v>
      </c>
      <c r="H160" s="38">
        <f t="shared" si="72"/>
        <v>2115</v>
      </c>
      <c r="I160" s="51">
        <f t="shared" si="69"/>
        <v>0.5</v>
      </c>
      <c r="J160" s="42">
        <f t="shared" si="70"/>
        <v>1886.2</v>
      </c>
      <c r="K160" s="122">
        <f t="shared" si="71"/>
        <v>2115</v>
      </c>
      <c r="L160" s="227"/>
      <c r="M160" s="308"/>
      <c r="N160" s="308"/>
      <c r="O160" s="227"/>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row>
    <row r="161" spans="1:45" s="202" customFormat="1" x14ac:dyDescent="0.2">
      <c r="A161" s="6" t="s">
        <v>30</v>
      </c>
      <c r="B161" s="201"/>
      <c r="C161" s="102">
        <v>43.3</v>
      </c>
      <c r="D161" s="21">
        <f t="shared" si="65"/>
        <v>1899.1</v>
      </c>
      <c r="E161" s="35">
        <f t="shared" si="66"/>
        <v>228.8</v>
      </c>
      <c r="F161" s="38">
        <f t="shared" si="67"/>
        <v>2127.9</v>
      </c>
      <c r="G161" s="38">
        <f t="shared" si="68"/>
        <v>2128</v>
      </c>
      <c r="H161" s="38">
        <f t="shared" si="72"/>
        <v>2128</v>
      </c>
      <c r="I161" s="51">
        <f t="shared" si="69"/>
        <v>9.9999999999909051E-2</v>
      </c>
      <c r="J161" s="42">
        <f t="shared" si="70"/>
        <v>1899.1999999999998</v>
      </c>
      <c r="K161" s="122">
        <f t="shared" si="71"/>
        <v>2128</v>
      </c>
      <c r="L161" s="227"/>
      <c r="M161" s="308"/>
      <c r="N161" s="308"/>
      <c r="O161" s="227"/>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row>
    <row r="162" spans="1:45" s="202" customFormat="1" x14ac:dyDescent="0.2">
      <c r="A162" s="6" t="s">
        <v>31</v>
      </c>
      <c r="B162" s="201"/>
      <c r="C162" s="102">
        <v>55.2</v>
      </c>
      <c r="D162" s="21">
        <f t="shared" si="65"/>
        <v>1911</v>
      </c>
      <c r="E162" s="35">
        <f t="shared" si="66"/>
        <v>228.8</v>
      </c>
      <c r="F162" s="38">
        <f t="shared" si="67"/>
        <v>2139.8000000000002</v>
      </c>
      <c r="G162" s="38">
        <f t="shared" si="68"/>
        <v>2140</v>
      </c>
      <c r="H162" s="38">
        <f t="shared" si="72"/>
        <v>2140</v>
      </c>
      <c r="I162" s="51">
        <f t="shared" si="69"/>
        <v>0.1999999999998181</v>
      </c>
      <c r="J162" s="42">
        <f t="shared" si="70"/>
        <v>1911.1999999999998</v>
      </c>
      <c r="K162" s="122">
        <f t="shared" si="71"/>
        <v>2140</v>
      </c>
      <c r="L162" s="227"/>
      <c r="M162" s="308"/>
      <c r="N162" s="308"/>
      <c r="O162" s="227"/>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row>
    <row r="163" spans="1:45" s="202" customFormat="1" x14ac:dyDescent="0.2">
      <c r="A163" s="6" t="s">
        <v>32</v>
      </c>
      <c r="B163" s="201"/>
      <c r="C163" s="102">
        <v>77.900000000000006</v>
      </c>
      <c r="D163" s="21">
        <f t="shared" si="65"/>
        <v>1933.7</v>
      </c>
      <c r="E163" s="35">
        <f t="shared" si="66"/>
        <v>228.8</v>
      </c>
      <c r="F163" s="38">
        <f t="shared" si="67"/>
        <v>2162.5</v>
      </c>
      <c r="G163" s="38">
        <f t="shared" si="68"/>
        <v>2163</v>
      </c>
      <c r="H163" s="38">
        <f t="shared" si="72"/>
        <v>2163</v>
      </c>
      <c r="I163" s="51">
        <f t="shared" si="69"/>
        <v>0.5</v>
      </c>
      <c r="J163" s="42">
        <f t="shared" si="70"/>
        <v>1934.2</v>
      </c>
      <c r="K163" s="122">
        <f t="shared" si="71"/>
        <v>2163</v>
      </c>
      <c r="L163" s="227"/>
      <c r="M163" s="308"/>
      <c r="N163" s="308"/>
      <c r="O163" s="227"/>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row>
    <row r="164" spans="1:45" s="202" customFormat="1" x14ac:dyDescent="0.2">
      <c r="A164" s="6" t="s">
        <v>33</v>
      </c>
      <c r="B164" s="201"/>
      <c r="C164" s="102">
        <v>101.8</v>
      </c>
      <c r="D164" s="21">
        <f t="shared" si="65"/>
        <v>1957.6</v>
      </c>
      <c r="E164" s="35">
        <f t="shared" si="66"/>
        <v>228.8</v>
      </c>
      <c r="F164" s="38">
        <f t="shared" si="67"/>
        <v>2186.4</v>
      </c>
      <c r="G164" s="38">
        <f t="shared" si="68"/>
        <v>2186</v>
      </c>
      <c r="H164" s="38">
        <f t="shared" si="72"/>
        <v>2186</v>
      </c>
      <c r="I164" s="51">
        <f t="shared" si="69"/>
        <v>-0.40000000000009095</v>
      </c>
      <c r="J164" s="42">
        <f t="shared" si="70"/>
        <v>1957.1999999999998</v>
      </c>
      <c r="K164" s="122">
        <f t="shared" si="71"/>
        <v>2186</v>
      </c>
      <c r="L164" s="227"/>
      <c r="M164" s="308"/>
      <c r="N164" s="308"/>
      <c r="O164" s="227"/>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row>
    <row r="165" spans="1:45" s="202" customFormat="1" x14ac:dyDescent="0.2">
      <c r="A165" s="6" t="s">
        <v>34</v>
      </c>
      <c r="B165" s="201"/>
      <c r="C165" s="102">
        <v>117.2</v>
      </c>
      <c r="D165" s="21">
        <f t="shared" si="65"/>
        <v>1973</v>
      </c>
      <c r="E165" s="35">
        <f t="shared" si="66"/>
        <v>228.8</v>
      </c>
      <c r="F165" s="38">
        <f t="shared" si="67"/>
        <v>2201.8000000000002</v>
      </c>
      <c r="G165" s="38">
        <f t="shared" si="68"/>
        <v>2202</v>
      </c>
      <c r="H165" s="38">
        <f t="shared" si="72"/>
        <v>2202</v>
      </c>
      <c r="I165" s="51">
        <f t="shared" si="69"/>
        <v>0.1999999999998181</v>
      </c>
      <c r="J165" s="42">
        <f t="shared" si="70"/>
        <v>1973.1999999999998</v>
      </c>
      <c r="K165" s="122">
        <f t="shared" si="71"/>
        <v>2202</v>
      </c>
      <c r="L165" s="227"/>
      <c r="M165" s="308"/>
      <c r="N165" s="308"/>
      <c r="O165" s="227"/>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row>
    <row r="166" spans="1:45" s="202" customFormat="1" x14ac:dyDescent="0.2">
      <c r="A166" s="6" t="s">
        <v>35</v>
      </c>
      <c r="B166" s="201"/>
      <c r="C166" s="102">
        <v>139.69999999999999</v>
      </c>
      <c r="D166" s="21">
        <f t="shared" si="65"/>
        <v>1995.5</v>
      </c>
      <c r="E166" s="35">
        <f t="shared" si="66"/>
        <v>228.8</v>
      </c>
      <c r="F166" s="38">
        <f t="shared" si="67"/>
        <v>2224.3000000000002</v>
      </c>
      <c r="G166" s="38">
        <f t="shared" si="68"/>
        <v>2224</v>
      </c>
      <c r="H166" s="38">
        <f t="shared" si="72"/>
        <v>2224</v>
      </c>
      <c r="I166" s="51">
        <f t="shared" si="69"/>
        <v>-0.3000000000001819</v>
      </c>
      <c r="J166" s="42">
        <f t="shared" si="70"/>
        <v>1995.1999999999998</v>
      </c>
      <c r="K166" s="122">
        <f t="shared" si="71"/>
        <v>2224</v>
      </c>
      <c r="L166" s="227"/>
      <c r="M166" s="308"/>
      <c r="N166" s="308"/>
      <c r="O166" s="227"/>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row>
    <row r="167" spans="1:45" s="202" customFormat="1" x14ac:dyDescent="0.2">
      <c r="A167" s="6" t="s">
        <v>36</v>
      </c>
      <c r="B167" s="201"/>
      <c r="C167" s="102">
        <v>158.5</v>
      </c>
      <c r="D167" s="21">
        <f t="shared" si="65"/>
        <v>2014.3</v>
      </c>
      <c r="E167" s="35">
        <f t="shared" si="66"/>
        <v>228.8</v>
      </c>
      <c r="F167" s="38">
        <f t="shared" si="67"/>
        <v>2243.1</v>
      </c>
      <c r="G167" s="38">
        <f t="shared" si="68"/>
        <v>2243</v>
      </c>
      <c r="H167" s="38">
        <f t="shared" si="72"/>
        <v>2243</v>
      </c>
      <c r="I167" s="51">
        <f t="shared" si="69"/>
        <v>-9.9999999999909051E-2</v>
      </c>
      <c r="J167" s="42">
        <f t="shared" si="70"/>
        <v>2014.2</v>
      </c>
      <c r="K167" s="122">
        <f t="shared" si="71"/>
        <v>2243</v>
      </c>
      <c r="L167" s="227"/>
      <c r="M167" s="308"/>
      <c r="N167" s="308"/>
      <c r="O167" s="227"/>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202" customFormat="1" x14ac:dyDescent="0.2">
      <c r="A168" s="6" t="s">
        <v>37</v>
      </c>
      <c r="B168" s="201"/>
      <c r="C168" s="102">
        <v>119.2</v>
      </c>
      <c r="D168" s="21">
        <f t="shared" si="65"/>
        <v>1975</v>
      </c>
      <c r="E168" s="35">
        <f t="shared" si="66"/>
        <v>228.8</v>
      </c>
      <c r="F168" s="38">
        <f t="shared" si="67"/>
        <v>2203.8000000000002</v>
      </c>
      <c r="G168" s="38">
        <f t="shared" si="68"/>
        <v>2204</v>
      </c>
      <c r="H168" s="38">
        <f t="shared" si="72"/>
        <v>2204</v>
      </c>
      <c r="I168" s="51">
        <f t="shared" si="69"/>
        <v>0.1999999999998181</v>
      </c>
      <c r="J168" s="42">
        <f t="shared" si="70"/>
        <v>1975.1999999999998</v>
      </c>
      <c r="K168" s="122">
        <f t="shared" si="71"/>
        <v>2204</v>
      </c>
      <c r="L168" s="227"/>
      <c r="M168" s="308"/>
      <c r="N168" s="308"/>
      <c r="O168" s="227"/>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202" customFormat="1" x14ac:dyDescent="0.2">
      <c r="A169" s="6" t="s">
        <v>38</v>
      </c>
      <c r="B169" s="201"/>
      <c r="C169" s="102">
        <v>159.69999999999999</v>
      </c>
      <c r="D169" s="21">
        <f t="shared" si="65"/>
        <v>2015.5</v>
      </c>
      <c r="E169" s="35">
        <f t="shared" si="66"/>
        <v>228.8</v>
      </c>
      <c r="F169" s="38">
        <f t="shared" si="67"/>
        <v>2244.3000000000002</v>
      </c>
      <c r="G169" s="38">
        <f t="shared" si="68"/>
        <v>2244</v>
      </c>
      <c r="H169" s="38">
        <f t="shared" si="72"/>
        <v>2244</v>
      </c>
      <c r="I169" s="51">
        <f t="shared" si="69"/>
        <v>-0.3000000000001819</v>
      </c>
      <c r="J169" s="42">
        <f t="shared" si="70"/>
        <v>2015.1999999999998</v>
      </c>
      <c r="K169" s="122">
        <f t="shared" si="71"/>
        <v>2244</v>
      </c>
      <c r="L169" s="227"/>
      <c r="M169" s="308"/>
      <c r="N169" s="308"/>
      <c r="O169" s="227"/>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202" customFormat="1" x14ac:dyDescent="0.2">
      <c r="A170" s="6" t="s">
        <v>39</v>
      </c>
      <c r="B170" s="201"/>
      <c r="C170" s="102">
        <v>148.80000000000001</v>
      </c>
      <c r="D170" s="21">
        <f t="shared" si="65"/>
        <v>2004.6</v>
      </c>
      <c r="E170" s="35">
        <f t="shared" si="66"/>
        <v>228.8</v>
      </c>
      <c r="F170" s="38">
        <f t="shared" si="67"/>
        <v>2233.4</v>
      </c>
      <c r="G170" s="38">
        <f t="shared" si="68"/>
        <v>2233</v>
      </c>
      <c r="H170" s="38">
        <f t="shared" si="72"/>
        <v>2233</v>
      </c>
      <c r="I170" s="51">
        <f t="shared" si="69"/>
        <v>-0.40000000000009095</v>
      </c>
      <c r="J170" s="42">
        <f t="shared" si="70"/>
        <v>2004.1999999999998</v>
      </c>
      <c r="K170" s="122">
        <f t="shared" si="71"/>
        <v>2233</v>
      </c>
      <c r="L170" s="227"/>
      <c r="M170" s="308"/>
      <c r="N170" s="308"/>
      <c r="O170" s="227"/>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202" customFormat="1" x14ac:dyDescent="0.2">
      <c r="A171" s="7" t="s">
        <v>70</v>
      </c>
      <c r="B171" s="201"/>
      <c r="C171" s="102">
        <v>55.2</v>
      </c>
      <c r="D171" s="21">
        <f t="shared" si="65"/>
        <v>1911</v>
      </c>
      <c r="E171" s="35">
        <f t="shared" si="66"/>
        <v>228.8</v>
      </c>
      <c r="F171" s="38">
        <f t="shared" si="67"/>
        <v>2139.8000000000002</v>
      </c>
      <c r="G171" s="38">
        <f t="shared" si="68"/>
        <v>2140</v>
      </c>
      <c r="H171" s="38">
        <f t="shared" si="72"/>
        <v>2140</v>
      </c>
      <c r="I171" s="51">
        <f t="shared" si="69"/>
        <v>0.1999999999998181</v>
      </c>
      <c r="J171" s="42">
        <f t="shared" si="70"/>
        <v>1911.1999999999998</v>
      </c>
      <c r="K171" s="122">
        <f t="shared" si="71"/>
        <v>2140</v>
      </c>
      <c r="L171" s="227"/>
      <c r="M171" s="308"/>
      <c r="N171" s="308"/>
      <c r="O171" s="227"/>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202" customFormat="1" x14ac:dyDescent="0.2">
      <c r="A172" s="7" t="s">
        <v>71</v>
      </c>
      <c r="B172" s="201"/>
      <c r="C172" s="102">
        <v>148.80000000000001</v>
      </c>
      <c r="D172" s="21">
        <f t="shared" si="65"/>
        <v>2004.6</v>
      </c>
      <c r="E172" s="35">
        <f t="shared" si="66"/>
        <v>228.8</v>
      </c>
      <c r="F172" s="38">
        <f t="shared" si="67"/>
        <v>2233.4</v>
      </c>
      <c r="G172" s="38">
        <f t="shared" si="68"/>
        <v>2233</v>
      </c>
      <c r="H172" s="38">
        <f t="shared" si="72"/>
        <v>2233</v>
      </c>
      <c r="I172" s="51">
        <f t="shared" si="69"/>
        <v>-0.40000000000009095</v>
      </c>
      <c r="J172" s="42">
        <f t="shared" si="70"/>
        <v>2004.1999999999998</v>
      </c>
      <c r="K172" s="122">
        <f t="shared" si="71"/>
        <v>2233</v>
      </c>
      <c r="L172" s="227"/>
      <c r="M172" s="308"/>
      <c r="N172" s="308"/>
      <c r="O172" s="227"/>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202" customFormat="1" x14ac:dyDescent="0.2">
      <c r="A173" s="203"/>
      <c r="B173" s="201"/>
      <c r="C173" s="102"/>
      <c r="D173" s="32"/>
      <c r="E173" s="70"/>
      <c r="F173" s="201"/>
      <c r="G173" s="201"/>
      <c r="H173" s="200"/>
      <c r="I173" s="200"/>
      <c r="J173" s="200"/>
      <c r="K173" s="122"/>
      <c r="L173" s="227"/>
      <c r="M173" s="184"/>
      <c r="N173" s="308"/>
      <c r="O173" s="227"/>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202" customFormat="1" x14ac:dyDescent="0.2">
      <c r="A174" s="205"/>
      <c r="B174" s="206"/>
      <c r="C174" s="157"/>
      <c r="D174" s="21"/>
      <c r="E174" s="66"/>
      <c r="F174" s="40"/>
      <c r="G174" s="40"/>
      <c r="H174" s="43"/>
      <c r="I174" s="228"/>
      <c r="J174" s="228"/>
      <c r="K174" s="123"/>
      <c r="L174" s="227"/>
      <c r="M174" s="184"/>
      <c r="N174" s="308"/>
      <c r="O174" s="227"/>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202" customFormat="1" x14ac:dyDescent="0.2">
      <c r="A175" s="6" t="s">
        <v>40</v>
      </c>
      <c r="B175" s="21">
        <f>B156</f>
        <v>1855.8</v>
      </c>
      <c r="C175" s="102">
        <v>21.5</v>
      </c>
      <c r="D175" s="21">
        <f t="shared" ref="D175:D183" si="73">$B$156+C175</f>
        <v>1877.3</v>
      </c>
      <c r="E175" s="35">
        <f t="shared" ref="E175:E183" si="74">$E$11</f>
        <v>228.8</v>
      </c>
      <c r="F175" s="38">
        <f t="shared" ref="F175:F183" si="75">D175+E175</f>
        <v>2106.1</v>
      </c>
      <c r="G175" s="38">
        <f t="shared" ref="G175:G183" si="76">ROUND(((F175*10)+0.4)/10,0)</f>
        <v>2106</v>
      </c>
      <c r="H175" s="38">
        <f t="shared" ref="H175:H183" si="77">IF(FLOOR(G175,1)&lt;1000,FLOOR(G175,1),FLOOR((G175),1))</f>
        <v>2106</v>
      </c>
      <c r="I175" s="51">
        <f t="shared" si="69"/>
        <v>-9.9999999999909051E-2</v>
      </c>
      <c r="J175" s="42">
        <f t="shared" ref="J175:J183" si="78">I175+D175</f>
        <v>1877.2</v>
      </c>
      <c r="K175" s="122">
        <f t="shared" ref="K175:K183" si="79">H175</f>
        <v>2106</v>
      </c>
      <c r="L175" s="227"/>
      <c r="M175" s="308"/>
      <c r="N175" s="308"/>
      <c r="O175" s="227"/>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202" customFormat="1" x14ac:dyDescent="0.2">
      <c r="A176" s="107" t="s">
        <v>98</v>
      </c>
      <c r="B176" s="21"/>
      <c r="C176" s="102">
        <v>33.9</v>
      </c>
      <c r="D176" s="21">
        <f>$B$156+C176</f>
        <v>1889.7</v>
      </c>
      <c r="E176" s="35">
        <f t="shared" si="74"/>
        <v>228.8</v>
      </c>
      <c r="F176" s="38">
        <f>D176+E176</f>
        <v>2118.5</v>
      </c>
      <c r="G176" s="38">
        <f>ROUND(((F176*10)+0.4)/10,0)</f>
        <v>2119</v>
      </c>
      <c r="H176" s="38">
        <f t="shared" si="77"/>
        <v>2119</v>
      </c>
      <c r="I176" s="51">
        <f>H176-F176</f>
        <v>0.5</v>
      </c>
      <c r="J176" s="42">
        <f>I176+D176</f>
        <v>1890.2</v>
      </c>
      <c r="K176" s="122">
        <f>H176</f>
        <v>2119</v>
      </c>
      <c r="L176" s="227"/>
      <c r="M176" s="308"/>
      <c r="N176" s="308"/>
      <c r="O176" s="227"/>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202" customFormat="1" x14ac:dyDescent="0.2">
      <c r="A177" s="6" t="s">
        <v>41</v>
      </c>
      <c r="B177" s="201"/>
      <c r="C177" s="102">
        <v>26.8</v>
      </c>
      <c r="D177" s="21">
        <f t="shared" si="73"/>
        <v>1882.6</v>
      </c>
      <c r="E177" s="35">
        <f t="shared" si="74"/>
        <v>228.8</v>
      </c>
      <c r="F177" s="38">
        <f t="shared" si="75"/>
        <v>2111.4</v>
      </c>
      <c r="G177" s="38">
        <f t="shared" si="76"/>
        <v>2111</v>
      </c>
      <c r="H177" s="38">
        <f t="shared" si="77"/>
        <v>2111</v>
      </c>
      <c r="I177" s="51">
        <f t="shared" si="69"/>
        <v>-0.40000000000009095</v>
      </c>
      <c r="J177" s="42">
        <f t="shared" si="78"/>
        <v>1882.1999999999998</v>
      </c>
      <c r="K177" s="122">
        <f t="shared" si="79"/>
        <v>2111</v>
      </c>
      <c r="L177" s="227"/>
      <c r="M177" s="308"/>
      <c r="N177" s="308"/>
      <c r="O177" s="227"/>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202" customFormat="1" x14ac:dyDescent="0.2">
      <c r="A178" s="6" t="s">
        <v>42</v>
      </c>
      <c r="B178" s="201"/>
      <c r="C178" s="102">
        <v>38.1</v>
      </c>
      <c r="D178" s="21">
        <f t="shared" si="73"/>
        <v>1893.8999999999999</v>
      </c>
      <c r="E178" s="35">
        <f t="shared" si="74"/>
        <v>228.8</v>
      </c>
      <c r="F178" s="38">
        <f t="shared" si="75"/>
        <v>2122.6999999999998</v>
      </c>
      <c r="G178" s="38">
        <f t="shared" si="76"/>
        <v>2123</v>
      </c>
      <c r="H178" s="38">
        <f t="shared" si="77"/>
        <v>2123</v>
      </c>
      <c r="I178" s="51">
        <f t="shared" si="69"/>
        <v>0.3000000000001819</v>
      </c>
      <c r="J178" s="42">
        <f t="shared" si="78"/>
        <v>1894.2</v>
      </c>
      <c r="K178" s="122">
        <f t="shared" si="79"/>
        <v>2123</v>
      </c>
      <c r="L178" s="227"/>
      <c r="M178" s="308"/>
      <c r="N178" s="308"/>
      <c r="O178" s="227"/>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202" customFormat="1" x14ac:dyDescent="0.2">
      <c r="A179" s="6" t="s">
        <v>43</v>
      </c>
      <c r="B179" s="201"/>
      <c r="C179" s="102">
        <v>52.2</v>
      </c>
      <c r="D179" s="21">
        <f t="shared" si="73"/>
        <v>1908</v>
      </c>
      <c r="E179" s="35">
        <f t="shared" si="74"/>
        <v>228.8</v>
      </c>
      <c r="F179" s="38">
        <f t="shared" si="75"/>
        <v>2136.8000000000002</v>
      </c>
      <c r="G179" s="38">
        <f t="shared" si="76"/>
        <v>2137</v>
      </c>
      <c r="H179" s="38">
        <f t="shared" si="77"/>
        <v>2137</v>
      </c>
      <c r="I179" s="51">
        <f t="shared" si="69"/>
        <v>0.1999999999998181</v>
      </c>
      <c r="J179" s="42">
        <f t="shared" si="78"/>
        <v>1908.1999999999998</v>
      </c>
      <c r="K179" s="122">
        <f t="shared" si="79"/>
        <v>2137</v>
      </c>
      <c r="L179" s="227"/>
      <c r="M179" s="308"/>
      <c r="N179" s="308"/>
      <c r="O179" s="227"/>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202" customFormat="1" x14ac:dyDescent="0.2">
      <c r="A180" s="6" t="s">
        <v>44</v>
      </c>
      <c r="B180" s="201"/>
      <c r="C180" s="102">
        <v>49.2</v>
      </c>
      <c r="D180" s="21">
        <f t="shared" si="73"/>
        <v>1905</v>
      </c>
      <c r="E180" s="35">
        <f t="shared" si="74"/>
        <v>228.8</v>
      </c>
      <c r="F180" s="38">
        <f t="shared" si="75"/>
        <v>2133.8000000000002</v>
      </c>
      <c r="G180" s="38">
        <f t="shared" si="76"/>
        <v>2134</v>
      </c>
      <c r="H180" s="38">
        <f t="shared" si="77"/>
        <v>2134</v>
      </c>
      <c r="I180" s="51">
        <f t="shared" si="69"/>
        <v>0.1999999999998181</v>
      </c>
      <c r="J180" s="42">
        <f t="shared" si="78"/>
        <v>1905.1999999999998</v>
      </c>
      <c r="K180" s="122">
        <f t="shared" si="79"/>
        <v>2134</v>
      </c>
      <c r="L180" s="227"/>
      <c r="M180" s="308"/>
      <c r="N180" s="308"/>
      <c r="O180" s="227"/>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202" customFormat="1" x14ac:dyDescent="0.2">
      <c r="A181" s="6" t="s">
        <v>45</v>
      </c>
      <c r="B181" s="201"/>
      <c r="C181" s="102">
        <v>62.4</v>
      </c>
      <c r="D181" s="21">
        <f t="shared" si="73"/>
        <v>1918.2</v>
      </c>
      <c r="E181" s="35">
        <f t="shared" si="74"/>
        <v>228.8</v>
      </c>
      <c r="F181" s="38">
        <f t="shared" si="75"/>
        <v>2147</v>
      </c>
      <c r="G181" s="38">
        <f t="shared" si="76"/>
        <v>2147</v>
      </c>
      <c r="H181" s="38">
        <f t="shared" si="77"/>
        <v>2147</v>
      </c>
      <c r="I181" s="51">
        <f t="shared" si="69"/>
        <v>0</v>
      </c>
      <c r="J181" s="42">
        <f t="shared" si="78"/>
        <v>1918.2</v>
      </c>
      <c r="K181" s="122">
        <f t="shared" si="79"/>
        <v>2147</v>
      </c>
      <c r="L181" s="227"/>
      <c r="M181" s="308"/>
      <c r="N181" s="308"/>
      <c r="O181" s="227"/>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202" customFormat="1" x14ac:dyDescent="0.2">
      <c r="A182" s="6" t="s">
        <v>46</v>
      </c>
      <c r="B182" s="201"/>
      <c r="C182" s="102">
        <v>67.400000000000006</v>
      </c>
      <c r="D182" s="21">
        <f t="shared" si="73"/>
        <v>1923.2</v>
      </c>
      <c r="E182" s="35">
        <f t="shared" si="74"/>
        <v>228.8</v>
      </c>
      <c r="F182" s="38">
        <f t="shared" si="75"/>
        <v>2152</v>
      </c>
      <c r="G182" s="38">
        <f t="shared" si="76"/>
        <v>2152</v>
      </c>
      <c r="H182" s="38">
        <f t="shared" si="77"/>
        <v>2152</v>
      </c>
      <c r="I182" s="51">
        <f t="shared" si="69"/>
        <v>0</v>
      </c>
      <c r="J182" s="42">
        <f t="shared" si="78"/>
        <v>1923.2</v>
      </c>
      <c r="K182" s="122">
        <f t="shared" si="79"/>
        <v>2152</v>
      </c>
      <c r="L182" s="227"/>
      <c r="M182" s="308"/>
      <c r="N182" s="308"/>
      <c r="O182" s="227"/>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202" customFormat="1" x14ac:dyDescent="0.2">
      <c r="A183" s="6" t="s">
        <v>47</v>
      </c>
      <c r="B183" s="201"/>
      <c r="C183" s="102">
        <v>78.8</v>
      </c>
      <c r="D183" s="21">
        <f t="shared" si="73"/>
        <v>1934.6</v>
      </c>
      <c r="E183" s="35">
        <f t="shared" si="74"/>
        <v>228.8</v>
      </c>
      <c r="F183" s="38">
        <f t="shared" si="75"/>
        <v>2163.4</v>
      </c>
      <c r="G183" s="38">
        <f t="shared" si="76"/>
        <v>2163</v>
      </c>
      <c r="H183" s="38">
        <f t="shared" si="77"/>
        <v>2163</v>
      </c>
      <c r="I183" s="51">
        <f t="shared" si="69"/>
        <v>-0.40000000000009095</v>
      </c>
      <c r="J183" s="42">
        <f t="shared" si="78"/>
        <v>1934.1999999999998</v>
      </c>
      <c r="K183" s="122">
        <f t="shared" si="79"/>
        <v>2163</v>
      </c>
      <c r="L183" s="227"/>
      <c r="M183" s="308"/>
      <c r="N183" s="308"/>
      <c r="O183" s="227"/>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202" customFormat="1" x14ac:dyDescent="0.2">
      <c r="A184" s="8"/>
      <c r="B184" s="209"/>
      <c r="C184" s="103"/>
      <c r="D184" s="32"/>
      <c r="E184" s="70"/>
      <c r="F184" s="41"/>
      <c r="G184" s="41"/>
      <c r="H184" s="44"/>
      <c r="I184" s="52"/>
      <c r="J184" s="44"/>
      <c r="K184" s="124"/>
      <c r="L184" s="227"/>
      <c r="M184" s="309"/>
      <c r="N184" s="308"/>
      <c r="O184" s="227"/>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202" customFormat="1" x14ac:dyDescent="0.2">
      <c r="A185" s="203"/>
      <c r="B185" s="201"/>
      <c r="C185" s="102"/>
      <c r="D185" s="21"/>
      <c r="E185" s="66"/>
      <c r="F185" s="38"/>
      <c r="G185" s="38"/>
      <c r="H185" s="42"/>
      <c r="I185" s="200"/>
      <c r="J185" s="200"/>
      <c r="K185" s="122"/>
      <c r="L185" s="227"/>
      <c r="M185" s="184"/>
      <c r="N185" s="308"/>
      <c r="O185" s="227"/>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202" customFormat="1" x14ac:dyDescent="0.2">
      <c r="A186" s="6" t="s">
        <v>48</v>
      </c>
      <c r="B186" s="21"/>
      <c r="C186" s="102">
        <v>43.7</v>
      </c>
      <c r="D186" s="21">
        <f t="shared" ref="D186:D206" si="80">$B$156+C186</f>
        <v>1899.5</v>
      </c>
      <c r="E186" s="35">
        <f t="shared" ref="E186:E206" si="81">$E$11</f>
        <v>228.8</v>
      </c>
      <c r="F186" s="38">
        <f t="shared" ref="F186:F206" si="82">D186+E186</f>
        <v>2128.3000000000002</v>
      </c>
      <c r="G186" s="38">
        <f t="shared" ref="G186:G206" si="83">ROUND(((F186*10)+0.4)/10,0)</f>
        <v>2128</v>
      </c>
      <c r="H186" s="38">
        <f t="shared" ref="H186:H206" si="84">IF(FLOOR(G186,1)&lt;1000,FLOOR(G186,1),FLOOR((G186),1))</f>
        <v>2128</v>
      </c>
      <c r="I186" s="51">
        <f t="shared" si="69"/>
        <v>-0.3000000000001819</v>
      </c>
      <c r="J186" s="42">
        <f t="shared" ref="J186:J206" si="85">I186+D186</f>
        <v>1899.1999999999998</v>
      </c>
      <c r="K186" s="122">
        <f t="shared" ref="K186:K206" si="86">H186</f>
        <v>2128</v>
      </c>
      <c r="L186" s="227"/>
      <c r="M186" s="308"/>
      <c r="N186" s="308"/>
      <c r="O186" s="227"/>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202" customFormat="1" x14ac:dyDescent="0.2">
      <c r="A187" s="64" t="s">
        <v>49</v>
      </c>
      <c r="B187" s="68"/>
      <c r="C187" s="102">
        <v>52.5</v>
      </c>
      <c r="D187" s="68">
        <f t="shared" si="80"/>
        <v>1908.3</v>
      </c>
      <c r="E187" s="35">
        <f t="shared" si="81"/>
        <v>228.8</v>
      </c>
      <c r="F187" s="42">
        <f t="shared" si="82"/>
        <v>2137.1</v>
      </c>
      <c r="G187" s="42">
        <f t="shared" si="83"/>
        <v>2137</v>
      </c>
      <c r="H187" s="38">
        <f t="shared" si="84"/>
        <v>2137</v>
      </c>
      <c r="I187" s="51">
        <f t="shared" si="69"/>
        <v>-9.9999999999909051E-2</v>
      </c>
      <c r="J187" s="42">
        <f t="shared" si="85"/>
        <v>1908.2</v>
      </c>
      <c r="K187" s="122">
        <f t="shared" si="86"/>
        <v>2137</v>
      </c>
      <c r="L187" s="227"/>
      <c r="M187" s="308"/>
      <c r="N187" s="308"/>
      <c r="O187" s="227"/>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202" customFormat="1" x14ac:dyDescent="0.2">
      <c r="A188" s="6" t="s">
        <v>50</v>
      </c>
      <c r="B188" s="21"/>
      <c r="C188" s="102">
        <v>67.3</v>
      </c>
      <c r="D188" s="21">
        <f t="shared" si="80"/>
        <v>1923.1</v>
      </c>
      <c r="E188" s="35">
        <f t="shared" si="81"/>
        <v>228.8</v>
      </c>
      <c r="F188" s="38">
        <f t="shared" si="82"/>
        <v>2151.9</v>
      </c>
      <c r="G188" s="38">
        <f t="shared" si="83"/>
        <v>2152</v>
      </c>
      <c r="H188" s="38">
        <f t="shared" si="84"/>
        <v>2152</v>
      </c>
      <c r="I188" s="51">
        <f t="shared" si="69"/>
        <v>9.9999999999909051E-2</v>
      </c>
      <c r="J188" s="42">
        <f t="shared" si="85"/>
        <v>1923.1999999999998</v>
      </c>
      <c r="K188" s="122">
        <f t="shared" si="86"/>
        <v>2152</v>
      </c>
      <c r="L188" s="227"/>
      <c r="M188" s="308"/>
      <c r="N188" s="308"/>
      <c r="O188" s="227"/>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202" customFormat="1" x14ac:dyDescent="0.2">
      <c r="A189" s="6" t="s">
        <v>51</v>
      </c>
      <c r="B189" s="21"/>
      <c r="C189" s="67">
        <v>80</v>
      </c>
      <c r="D189" s="21">
        <f t="shared" si="80"/>
        <v>1935.8</v>
      </c>
      <c r="E189" s="35">
        <f t="shared" si="81"/>
        <v>228.8</v>
      </c>
      <c r="F189" s="38">
        <f t="shared" si="82"/>
        <v>2164.6</v>
      </c>
      <c r="G189" s="38">
        <f t="shared" si="83"/>
        <v>2165</v>
      </c>
      <c r="H189" s="38">
        <f t="shared" si="84"/>
        <v>2165</v>
      </c>
      <c r="I189" s="51">
        <f t="shared" si="69"/>
        <v>0.40000000000009095</v>
      </c>
      <c r="J189" s="42">
        <f t="shared" si="85"/>
        <v>1936.2</v>
      </c>
      <c r="K189" s="122">
        <f t="shared" si="86"/>
        <v>2165</v>
      </c>
      <c r="L189" s="227"/>
      <c r="M189" s="308"/>
      <c r="N189" s="308"/>
      <c r="O189" s="227"/>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202" customFormat="1" x14ac:dyDescent="0.2">
      <c r="A190" s="9" t="s">
        <v>52</v>
      </c>
      <c r="B190" s="22" t="s">
        <v>53</v>
      </c>
      <c r="C190" s="74">
        <v>64.900000000000006</v>
      </c>
      <c r="D190" s="23">
        <f>$B$156+C190</f>
        <v>1920.7</v>
      </c>
      <c r="E190" s="36">
        <f t="shared" si="81"/>
        <v>228.8</v>
      </c>
      <c r="F190" s="36">
        <f t="shared" si="82"/>
        <v>2149.5</v>
      </c>
      <c r="G190" s="36">
        <f t="shared" si="83"/>
        <v>2150</v>
      </c>
      <c r="H190" s="36">
        <f t="shared" si="84"/>
        <v>2150</v>
      </c>
      <c r="I190" s="53">
        <f t="shared" si="69"/>
        <v>0.5</v>
      </c>
      <c r="J190" s="45">
        <f t="shared" si="85"/>
        <v>1921.2</v>
      </c>
      <c r="K190" s="125">
        <f t="shared" si="86"/>
        <v>2150</v>
      </c>
      <c r="L190" s="227"/>
      <c r="M190" s="308"/>
      <c r="N190" s="308"/>
      <c r="O190" s="227"/>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202" customFormat="1" x14ac:dyDescent="0.2">
      <c r="A191" s="6" t="s">
        <v>54</v>
      </c>
      <c r="B191" s="21"/>
      <c r="C191" s="25">
        <v>82.2</v>
      </c>
      <c r="D191" s="21">
        <f t="shared" si="80"/>
        <v>1938</v>
      </c>
      <c r="E191" s="35">
        <f t="shared" si="81"/>
        <v>228.8</v>
      </c>
      <c r="F191" s="38">
        <f t="shared" si="82"/>
        <v>2166.8000000000002</v>
      </c>
      <c r="G191" s="38">
        <f t="shared" si="83"/>
        <v>2167</v>
      </c>
      <c r="H191" s="38">
        <f t="shared" si="84"/>
        <v>2167</v>
      </c>
      <c r="I191" s="50">
        <f>H191-F191</f>
        <v>0.1999999999998181</v>
      </c>
      <c r="J191" s="42">
        <f t="shared" si="85"/>
        <v>1938.1999999999998</v>
      </c>
      <c r="K191" s="121">
        <f t="shared" si="86"/>
        <v>2167</v>
      </c>
      <c r="L191" s="227"/>
      <c r="M191" s="308"/>
      <c r="N191" s="308"/>
      <c r="O191" s="227"/>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202" customFormat="1" x14ac:dyDescent="0.2">
      <c r="A192" s="6" t="s">
        <v>55</v>
      </c>
      <c r="B192" s="201"/>
      <c r="C192" s="67">
        <v>105.2</v>
      </c>
      <c r="D192" s="21">
        <f t="shared" si="80"/>
        <v>1961</v>
      </c>
      <c r="E192" s="35">
        <f t="shared" si="81"/>
        <v>228.8</v>
      </c>
      <c r="F192" s="38">
        <f t="shared" si="82"/>
        <v>2189.8000000000002</v>
      </c>
      <c r="G192" s="38">
        <f t="shared" si="83"/>
        <v>2190</v>
      </c>
      <c r="H192" s="38">
        <f t="shared" si="84"/>
        <v>2190</v>
      </c>
      <c r="I192" s="50">
        <f t="shared" ref="I192:I206" si="87">H192-F192</f>
        <v>0.1999999999998181</v>
      </c>
      <c r="J192" s="42">
        <f t="shared" si="85"/>
        <v>1961.1999999999998</v>
      </c>
      <c r="K192" s="121">
        <f t="shared" si="86"/>
        <v>2190</v>
      </c>
      <c r="L192" s="227"/>
      <c r="M192" s="308"/>
      <c r="N192" s="308"/>
      <c r="O192" s="227"/>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row>
    <row r="193" spans="1:45" s="202" customFormat="1" x14ac:dyDescent="0.2">
      <c r="A193" s="6" t="s">
        <v>56</v>
      </c>
      <c r="B193" s="201"/>
      <c r="C193" s="67">
        <v>108.3</v>
      </c>
      <c r="D193" s="21">
        <f t="shared" si="80"/>
        <v>1964.1</v>
      </c>
      <c r="E193" s="35">
        <f t="shared" si="81"/>
        <v>228.8</v>
      </c>
      <c r="F193" s="38">
        <f t="shared" si="82"/>
        <v>2192.9</v>
      </c>
      <c r="G193" s="38">
        <f t="shared" si="83"/>
        <v>2193</v>
      </c>
      <c r="H193" s="38">
        <f t="shared" si="84"/>
        <v>2193</v>
      </c>
      <c r="I193" s="50">
        <f t="shared" si="87"/>
        <v>9.9999999999909051E-2</v>
      </c>
      <c r="J193" s="42">
        <f t="shared" si="85"/>
        <v>1964.1999999999998</v>
      </c>
      <c r="K193" s="121">
        <f t="shared" si="86"/>
        <v>2193</v>
      </c>
      <c r="L193" s="227"/>
      <c r="M193" s="308"/>
      <c r="N193" s="308"/>
      <c r="O193" s="227"/>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202" customFormat="1" x14ac:dyDescent="0.2">
      <c r="A194" s="6" t="s">
        <v>57</v>
      </c>
      <c r="B194" s="201"/>
      <c r="C194" s="67">
        <v>125.8</v>
      </c>
      <c r="D194" s="21">
        <f t="shared" si="80"/>
        <v>1981.6</v>
      </c>
      <c r="E194" s="35">
        <f t="shared" si="81"/>
        <v>228.8</v>
      </c>
      <c r="F194" s="38">
        <f t="shared" si="82"/>
        <v>2210.4</v>
      </c>
      <c r="G194" s="38">
        <f t="shared" si="83"/>
        <v>2210</v>
      </c>
      <c r="H194" s="38">
        <f t="shared" si="84"/>
        <v>2210</v>
      </c>
      <c r="I194" s="50">
        <f t="shared" si="87"/>
        <v>-0.40000000000009095</v>
      </c>
      <c r="J194" s="42">
        <f t="shared" si="85"/>
        <v>1981.1999999999998</v>
      </c>
      <c r="K194" s="121">
        <f t="shared" si="86"/>
        <v>2210</v>
      </c>
      <c r="L194" s="227"/>
      <c r="M194" s="308"/>
      <c r="N194" s="308"/>
      <c r="O194" s="227"/>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202" customFormat="1" x14ac:dyDescent="0.2">
      <c r="A195" s="6" t="s">
        <v>58</v>
      </c>
      <c r="B195" s="201"/>
      <c r="C195" s="67">
        <v>146.69999999999999</v>
      </c>
      <c r="D195" s="21">
        <f t="shared" si="80"/>
        <v>2002.5</v>
      </c>
      <c r="E195" s="35">
        <f t="shared" si="81"/>
        <v>228.8</v>
      </c>
      <c r="F195" s="38">
        <f t="shared" si="82"/>
        <v>2231.3000000000002</v>
      </c>
      <c r="G195" s="38">
        <f t="shared" si="83"/>
        <v>2231</v>
      </c>
      <c r="H195" s="38">
        <f t="shared" si="84"/>
        <v>2231</v>
      </c>
      <c r="I195" s="50">
        <f t="shared" si="87"/>
        <v>-0.3000000000001819</v>
      </c>
      <c r="J195" s="42">
        <f t="shared" si="85"/>
        <v>2002.1999999999998</v>
      </c>
      <c r="K195" s="121">
        <f t="shared" si="86"/>
        <v>2231</v>
      </c>
      <c r="L195" s="227"/>
      <c r="M195" s="308"/>
      <c r="N195" s="308"/>
      <c r="O195" s="227"/>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202" customFormat="1" x14ac:dyDescent="0.2">
      <c r="A196" s="6" t="s">
        <v>59</v>
      </c>
      <c r="B196" s="201"/>
      <c r="C196" s="67">
        <v>131.1</v>
      </c>
      <c r="D196" s="21">
        <f t="shared" si="80"/>
        <v>1986.8999999999999</v>
      </c>
      <c r="E196" s="35">
        <f t="shared" si="81"/>
        <v>228.8</v>
      </c>
      <c r="F196" s="38">
        <f t="shared" si="82"/>
        <v>2215.6999999999998</v>
      </c>
      <c r="G196" s="38">
        <f t="shared" si="83"/>
        <v>2216</v>
      </c>
      <c r="H196" s="38">
        <f t="shared" si="84"/>
        <v>2216</v>
      </c>
      <c r="I196" s="50">
        <f t="shared" si="87"/>
        <v>0.3000000000001819</v>
      </c>
      <c r="J196" s="42">
        <f t="shared" si="85"/>
        <v>1987.2</v>
      </c>
      <c r="K196" s="121">
        <f t="shared" si="86"/>
        <v>2216</v>
      </c>
      <c r="L196" s="227"/>
      <c r="M196" s="308"/>
      <c r="N196" s="308"/>
      <c r="O196" s="227"/>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02" customFormat="1" x14ac:dyDescent="0.2">
      <c r="A197" s="6" t="s">
        <v>60</v>
      </c>
      <c r="B197" s="201"/>
      <c r="C197" s="67">
        <v>128.9</v>
      </c>
      <c r="D197" s="21">
        <f t="shared" si="80"/>
        <v>1984.7</v>
      </c>
      <c r="E197" s="35">
        <f t="shared" si="81"/>
        <v>228.8</v>
      </c>
      <c r="F197" s="38">
        <f t="shared" si="82"/>
        <v>2213.5</v>
      </c>
      <c r="G197" s="38">
        <f t="shared" si="83"/>
        <v>2214</v>
      </c>
      <c r="H197" s="38">
        <f t="shared" si="84"/>
        <v>2214</v>
      </c>
      <c r="I197" s="50">
        <f t="shared" si="87"/>
        <v>0.5</v>
      </c>
      <c r="J197" s="42">
        <f t="shared" si="85"/>
        <v>1985.2</v>
      </c>
      <c r="K197" s="121">
        <f t="shared" si="86"/>
        <v>2214</v>
      </c>
      <c r="L197" s="227"/>
      <c r="M197" s="308"/>
      <c r="N197" s="308"/>
      <c r="O197" s="227"/>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row>
    <row r="198" spans="1:45" s="202" customFormat="1" x14ac:dyDescent="0.2">
      <c r="A198" s="6" t="s">
        <v>61</v>
      </c>
      <c r="B198" s="201"/>
      <c r="C198" s="67">
        <v>148.1</v>
      </c>
      <c r="D198" s="21">
        <f t="shared" si="80"/>
        <v>2003.8999999999999</v>
      </c>
      <c r="E198" s="35">
        <f t="shared" si="81"/>
        <v>228.8</v>
      </c>
      <c r="F198" s="38">
        <f t="shared" si="82"/>
        <v>2232.6999999999998</v>
      </c>
      <c r="G198" s="38">
        <f t="shared" si="83"/>
        <v>2233</v>
      </c>
      <c r="H198" s="38">
        <f t="shared" si="84"/>
        <v>2233</v>
      </c>
      <c r="I198" s="50">
        <f t="shared" si="87"/>
        <v>0.3000000000001819</v>
      </c>
      <c r="J198" s="42">
        <f t="shared" si="85"/>
        <v>2004.2</v>
      </c>
      <c r="K198" s="121">
        <f t="shared" si="86"/>
        <v>2233</v>
      </c>
      <c r="L198" s="227"/>
      <c r="M198" s="308"/>
      <c r="N198" s="308"/>
      <c r="O198" s="227"/>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202" customFormat="1" x14ac:dyDescent="0.2">
      <c r="A199" s="7" t="s">
        <v>72</v>
      </c>
      <c r="B199" s="201"/>
      <c r="C199" s="67">
        <v>67.3</v>
      </c>
      <c r="D199" s="21">
        <f t="shared" si="80"/>
        <v>1923.1</v>
      </c>
      <c r="E199" s="35">
        <f t="shared" si="81"/>
        <v>228.8</v>
      </c>
      <c r="F199" s="38">
        <f t="shared" si="82"/>
        <v>2151.9</v>
      </c>
      <c r="G199" s="38">
        <f t="shared" si="83"/>
        <v>2152</v>
      </c>
      <c r="H199" s="38">
        <f t="shared" si="84"/>
        <v>2152</v>
      </c>
      <c r="I199" s="50">
        <f t="shared" si="87"/>
        <v>9.9999999999909051E-2</v>
      </c>
      <c r="J199" s="42">
        <f t="shared" si="85"/>
        <v>1923.1999999999998</v>
      </c>
      <c r="K199" s="121">
        <f t="shared" si="86"/>
        <v>2152</v>
      </c>
      <c r="L199" s="227"/>
      <c r="M199" s="308"/>
      <c r="N199" s="308"/>
      <c r="O199" s="227"/>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202" customFormat="1" x14ac:dyDescent="0.2">
      <c r="A200" s="7" t="s">
        <v>73</v>
      </c>
      <c r="B200" s="201"/>
      <c r="C200" s="67">
        <v>80</v>
      </c>
      <c r="D200" s="21">
        <f t="shared" si="80"/>
        <v>1935.8</v>
      </c>
      <c r="E200" s="35">
        <f t="shared" si="81"/>
        <v>228.8</v>
      </c>
      <c r="F200" s="38">
        <f t="shared" si="82"/>
        <v>2164.6</v>
      </c>
      <c r="G200" s="38">
        <f t="shared" si="83"/>
        <v>2165</v>
      </c>
      <c r="H200" s="38">
        <f t="shared" si="84"/>
        <v>2165</v>
      </c>
      <c r="I200" s="50">
        <f t="shared" si="87"/>
        <v>0.40000000000009095</v>
      </c>
      <c r="J200" s="42">
        <f t="shared" si="85"/>
        <v>1936.2</v>
      </c>
      <c r="K200" s="121">
        <f t="shared" si="86"/>
        <v>2165</v>
      </c>
      <c r="L200" s="227"/>
      <c r="M200" s="308"/>
      <c r="N200" s="308"/>
      <c r="O200" s="227"/>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202" customFormat="1" x14ac:dyDescent="0.2">
      <c r="A201" s="7" t="s">
        <v>74</v>
      </c>
      <c r="B201" s="201"/>
      <c r="C201" s="67">
        <v>82.2</v>
      </c>
      <c r="D201" s="21">
        <f t="shared" si="80"/>
        <v>1938</v>
      </c>
      <c r="E201" s="35">
        <f t="shared" si="81"/>
        <v>228.8</v>
      </c>
      <c r="F201" s="38">
        <f t="shared" si="82"/>
        <v>2166.8000000000002</v>
      </c>
      <c r="G201" s="38">
        <f t="shared" si="83"/>
        <v>2167</v>
      </c>
      <c r="H201" s="38">
        <f t="shared" si="84"/>
        <v>2167</v>
      </c>
      <c r="I201" s="50">
        <f t="shared" si="87"/>
        <v>0.1999999999998181</v>
      </c>
      <c r="J201" s="42">
        <f t="shared" si="85"/>
        <v>1938.1999999999998</v>
      </c>
      <c r="K201" s="121">
        <f t="shared" si="86"/>
        <v>2167</v>
      </c>
      <c r="L201" s="227"/>
      <c r="M201" s="308"/>
      <c r="N201" s="308"/>
      <c r="O201" s="227"/>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202" customFormat="1" x14ac:dyDescent="0.2">
      <c r="A202" s="7" t="s">
        <v>75</v>
      </c>
      <c r="B202" s="201"/>
      <c r="C202" s="67">
        <v>105.2</v>
      </c>
      <c r="D202" s="21">
        <f t="shared" si="80"/>
        <v>1961</v>
      </c>
      <c r="E202" s="35">
        <f t="shared" si="81"/>
        <v>228.8</v>
      </c>
      <c r="F202" s="38">
        <f t="shared" si="82"/>
        <v>2189.8000000000002</v>
      </c>
      <c r="G202" s="38">
        <f t="shared" si="83"/>
        <v>2190</v>
      </c>
      <c r="H202" s="38">
        <f t="shared" si="84"/>
        <v>2190</v>
      </c>
      <c r="I202" s="50">
        <f t="shared" si="87"/>
        <v>0.1999999999998181</v>
      </c>
      <c r="J202" s="42">
        <f t="shared" si="85"/>
        <v>1961.1999999999998</v>
      </c>
      <c r="K202" s="121">
        <f t="shared" si="86"/>
        <v>2190</v>
      </c>
      <c r="L202" s="227"/>
      <c r="M202" s="308"/>
      <c r="N202" s="308"/>
      <c r="O202" s="227"/>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202" customFormat="1" x14ac:dyDescent="0.2">
      <c r="A203" s="7" t="s">
        <v>76</v>
      </c>
      <c r="B203" s="201"/>
      <c r="C203" s="67">
        <v>108.3</v>
      </c>
      <c r="D203" s="21">
        <f t="shared" si="80"/>
        <v>1964.1</v>
      </c>
      <c r="E203" s="35">
        <f t="shared" si="81"/>
        <v>228.8</v>
      </c>
      <c r="F203" s="38">
        <f t="shared" si="82"/>
        <v>2192.9</v>
      </c>
      <c r="G203" s="38">
        <f t="shared" si="83"/>
        <v>2193</v>
      </c>
      <c r="H203" s="38">
        <f t="shared" si="84"/>
        <v>2193</v>
      </c>
      <c r="I203" s="50">
        <f t="shared" si="87"/>
        <v>9.9999999999909051E-2</v>
      </c>
      <c r="J203" s="42">
        <f t="shared" si="85"/>
        <v>1964.1999999999998</v>
      </c>
      <c r="K203" s="121">
        <f t="shared" si="86"/>
        <v>2193</v>
      </c>
      <c r="L203" s="227"/>
      <c r="M203" s="308"/>
      <c r="N203" s="308"/>
      <c r="O203" s="227"/>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202" customFormat="1" x14ac:dyDescent="0.2">
      <c r="A204" s="7" t="s">
        <v>77</v>
      </c>
      <c r="B204" s="201"/>
      <c r="C204" s="67">
        <v>125.8</v>
      </c>
      <c r="D204" s="21">
        <f t="shared" si="80"/>
        <v>1981.6</v>
      </c>
      <c r="E204" s="35">
        <f t="shared" si="81"/>
        <v>228.8</v>
      </c>
      <c r="F204" s="38">
        <f t="shared" si="82"/>
        <v>2210.4</v>
      </c>
      <c r="G204" s="38">
        <f t="shared" si="83"/>
        <v>2210</v>
      </c>
      <c r="H204" s="38">
        <f t="shared" si="84"/>
        <v>2210</v>
      </c>
      <c r="I204" s="50">
        <f t="shared" si="87"/>
        <v>-0.40000000000009095</v>
      </c>
      <c r="J204" s="42">
        <f t="shared" si="85"/>
        <v>1981.1999999999998</v>
      </c>
      <c r="K204" s="121">
        <f t="shared" si="86"/>
        <v>2210</v>
      </c>
      <c r="L204" s="227"/>
      <c r="M204" s="308"/>
      <c r="N204" s="308"/>
      <c r="O204" s="227"/>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202" customFormat="1" x14ac:dyDescent="0.2">
      <c r="A205" s="7" t="s">
        <v>78</v>
      </c>
      <c r="B205" s="201"/>
      <c r="C205" s="67">
        <v>146.69999999999999</v>
      </c>
      <c r="D205" s="21">
        <f t="shared" si="80"/>
        <v>2002.5</v>
      </c>
      <c r="E205" s="35">
        <f t="shared" si="81"/>
        <v>228.8</v>
      </c>
      <c r="F205" s="38">
        <f t="shared" si="82"/>
        <v>2231.3000000000002</v>
      </c>
      <c r="G205" s="38">
        <f t="shared" si="83"/>
        <v>2231</v>
      </c>
      <c r="H205" s="38">
        <f t="shared" si="84"/>
        <v>2231</v>
      </c>
      <c r="I205" s="50">
        <f t="shared" si="87"/>
        <v>-0.3000000000001819</v>
      </c>
      <c r="J205" s="42">
        <f t="shared" si="85"/>
        <v>2002.1999999999998</v>
      </c>
      <c r="K205" s="121">
        <f t="shared" si="86"/>
        <v>2231</v>
      </c>
      <c r="L205" s="227"/>
      <c r="M205" s="308"/>
      <c r="N205" s="308"/>
      <c r="O205" s="227"/>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202" customFormat="1" x14ac:dyDescent="0.2">
      <c r="A206" s="7" t="s">
        <v>79</v>
      </c>
      <c r="B206" s="201"/>
      <c r="C206" s="67">
        <v>148.1</v>
      </c>
      <c r="D206" s="21">
        <f t="shared" si="80"/>
        <v>2003.8999999999999</v>
      </c>
      <c r="E206" s="35">
        <f t="shared" si="81"/>
        <v>228.8</v>
      </c>
      <c r="F206" s="38">
        <f t="shared" si="82"/>
        <v>2232.6999999999998</v>
      </c>
      <c r="G206" s="38">
        <f t="shared" si="83"/>
        <v>2233</v>
      </c>
      <c r="H206" s="38">
        <f t="shared" si="84"/>
        <v>2233</v>
      </c>
      <c r="I206" s="50">
        <f t="shared" si="87"/>
        <v>0.3000000000001819</v>
      </c>
      <c r="J206" s="42">
        <f t="shared" si="85"/>
        <v>2004.2</v>
      </c>
      <c r="K206" s="121">
        <f t="shared" si="86"/>
        <v>2233</v>
      </c>
      <c r="L206" s="227"/>
      <c r="M206" s="308"/>
      <c r="N206" s="308"/>
      <c r="O206" s="227"/>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202" customFormat="1" x14ac:dyDescent="0.2">
      <c r="A207" s="8"/>
      <c r="B207" s="209"/>
      <c r="C207" s="103"/>
      <c r="D207" s="32"/>
      <c r="E207" s="70"/>
      <c r="F207" s="41"/>
      <c r="G207" s="41"/>
      <c r="H207" s="44"/>
      <c r="I207" s="52"/>
      <c r="J207" s="44"/>
      <c r="K207" s="124"/>
      <c r="L207" s="227"/>
      <c r="M207" s="184"/>
      <c r="N207" s="308"/>
      <c r="O207" s="227"/>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202" customFormat="1" x14ac:dyDescent="0.2">
      <c r="A208" s="203"/>
      <c r="B208" s="201"/>
      <c r="C208" s="102"/>
      <c r="D208" s="21"/>
      <c r="E208" s="66"/>
      <c r="F208" s="38"/>
      <c r="G208" s="38"/>
      <c r="H208" s="42"/>
      <c r="I208" s="200"/>
      <c r="J208" s="200"/>
      <c r="K208" s="122"/>
      <c r="L208" s="227"/>
      <c r="M208" s="184"/>
      <c r="N208" s="308"/>
      <c r="O208" s="227"/>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row>
    <row r="209" spans="1:46" s="202" customFormat="1" x14ac:dyDescent="0.2">
      <c r="A209" s="6" t="s">
        <v>62</v>
      </c>
      <c r="B209" s="21">
        <f>B156</f>
        <v>1855.8</v>
      </c>
      <c r="C209" s="67">
        <v>79.2</v>
      </c>
      <c r="D209" s="21">
        <f t="shared" ref="D209:D215" si="88">$B$156+C209</f>
        <v>1935</v>
      </c>
      <c r="E209" s="35">
        <f t="shared" ref="E209:E215" si="89">$E$11</f>
        <v>228.8</v>
      </c>
      <c r="F209" s="38">
        <f t="shared" ref="F209:F215" si="90">D209+E209</f>
        <v>2163.8000000000002</v>
      </c>
      <c r="G209" s="38">
        <f t="shared" ref="G209:G215" si="91">ROUND(((F209*10)+0.4)/10,0)</f>
        <v>2164</v>
      </c>
      <c r="H209" s="38">
        <f t="shared" ref="H209:H215" si="92">IF(FLOOR(G209,1)&lt;1000,FLOOR(G209,1),FLOOR((G209),1))</f>
        <v>2164</v>
      </c>
      <c r="I209" s="51">
        <f t="shared" si="69"/>
        <v>0.1999999999998181</v>
      </c>
      <c r="J209" s="42">
        <f t="shared" ref="J209:J215" si="93">I209+D209</f>
        <v>1935.1999999999998</v>
      </c>
      <c r="K209" s="122">
        <f t="shared" ref="K209:K215" si="94">H209</f>
        <v>2164</v>
      </c>
      <c r="L209" s="227"/>
      <c r="M209" s="308"/>
      <c r="N209" s="308"/>
      <c r="O209" s="227"/>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6" s="202" customFormat="1" x14ac:dyDescent="0.2">
      <c r="A210" s="6" t="s">
        <v>63</v>
      </c>
      <c r="B210" s="201"/>
      <c r="C210" s="67">
        <v>101.8</v>
      </c>
      <c r="D210" s="21">
        <f t="shared" si="88"/>
        <v>1957.6</v>
      </c>
      <c r="E210" s="35">
        <f t="shared" si="89"/>
        <v>228.8</v>
      </c>
      <c r="F210" s="38">
        <f t="shared" si="90"/>
        <v>2186.4</v>
      </c>
      <c r="G210" s="38">
        <f t="shared" si="91"/>
        <v>2186</v>
      </c>
      <c r="H210" s="38">
        <f t="shared" si="92"/>
        <v>2186</v>
      </c>
      <c r="I210" s="51">
        <f t="shared" si="69"/>
        <v>-0.40000000000009095</v>
      </c>
      <c r="J210" s="42">
        <f t="shared" si="93"/>
        <v>1957.1999999999998</v>
      </c>
      <c r="K210" s="122">
        <f t="shared" si="94"/>
        <v>2186</v>
      </c>
      <c r="L210" s="227"/>
      <c r="M210" s="308"/>
      <c r="N210" s="308"/>
      <c r="O210" s="227"/>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6" s="202" customFormat="1" x14ac:dyDescent="0.2">
      <c r="A211" s="6" t="s">
        <v>64</v>
      </c>
      <c r="B211" s="201"/>
      <c r="C211" s="67">
        <v>118.6</v>
      </c>
      <c r="D211" s="21">
        <f t="shared" si="88"/>
        <v>1974.3999999999999</v>
      </c>
      <c r="E211" s="35">
        <f t="shared" si="89"/>
        <v>228.8</v>
      </c>
      <c r="F211" s="38">
        <f t="shared" si="90"/>
        <v>2203.1999999999998</v>
      </c>
      <c r="G211" s="38">
        <f t="shared" si="91"/>
        <v>2203</v>
      </c>
      <c r="H211" s="38">
        <f t="shared" si="92"/>
        <v>2203</v>
      </c>
      <c r="I211" s="51">
        <f t="shared" si="69"/>
        <v>-0.1999999999998181</v>
      </c>
      <c r="J211" s="42">
        <f t="shared" si="93"/>
        <v>1974.2</v>
      </c>
      <c r="K211" s="122">
        <f t="shared" si="94"/>
        <v>2203</v>
      </c>
      <c r="L211" s="227"/>
      <c r="M211" s="308"/>
      <c r="N211" s="308"/>
      <c r="O211" s="227"/>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6" s="202" customFormat="1" x14ac:dyDescent="0.2">
      <c r="A212" s="6" t="s">
        <v>65</v>
      </c>
      <c r="B212" s="201"/>
      <c r="C212" s="67">
        <v>116.2</v>
      </c>
      <c r="D212" s="21">
        <f t="shared" si="88"/>
        <v>1972</v>
      </c>
      <c r="E212" s="35">
        <f t="shared" si="89"/>
        <v>228.8</v>
      </c>
      <c r="F212" s="38">
        <f t="shared" si="90"/>
        <v>2200.8000000000002</v>
      </c>
      <c r="G212" s="38">
        <f t="shared" si="91"/>
        <v>2201</v>
      </c>
      <c r="H212" s="38">
        <f t="shared" si="92"/>
        <v>2201</v>
      </c>
      <c r="I212" s="51">
        <f t="shared" si="69"/>
        <v>0.1999999999998181</v>
      </c>
      <c r="J212" s="42">
        <f t="shared" si="93"/>
        <v>1972.1999999999998</v>
      </c>
      <c r="K212" s="122">
        <f t="shared" si="94"/>
        <v>2201</v>
      </c>
      <c r="L212" s="227"/>
      <c r="M212" s="308"/>
      <c r="N212" s="308"/>
      <c r="O212" s="227"/>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6" s="202" customFormat="1" x14ac:dyDescent="0.2">
      <c r="A213" s="6" t="s">
        <v>66</v>
      </c>
      <c r="B213" s="201"/>
      <c r="C213" s="67">
        <v>123.4</v>
      </c>
      <c r="D213" s="21">
        <f t="shared" si="88"/>
        <v>1979.2</v>
      </c>
      <c r="E213" s="35">
        <f t="shared" si="89"/>
        <v>228.8</v>
      </c>
      <c r="F213" s="38">
        <f t="shared" si="90"/>
        <v>2208</v>
      </c>
      <c r="G213" s="38">
        <f t="shared" si="91"/>
        <v>2208</v>
      </c>
      <c r="H213" s="38">
        <f t="shared" si="92"/>
        <v>2208</v>
      </c>
      <c r="I213" s="51">
        <f t="shared" si="69"/>
        <v>0</v>
      </c>
      <c r="J213" s="42">
        <f t="shared" si="93"/>
        <v>1979.2</v>
      </c>
      <c r="K213" s="122">
        <f t="shared" si="94"/>
        <v>2208</v>
      </c>
      <c r="L213" s="227"/>
      <c r="M213" s="308"/>
      <c r="N213" s="308"/>
      <c r="O213" s="227"/>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6" s="202" customFormat="1" x14ac:dyDescent="0.2">
      <c r="A214" s="6" t="s">
        <v>67</v>
      </c>
      <c r="B214" s="201"/>
      <c r="C214" s="67">
        <v>123.1</v>
      </c>
      <c r="D214" s="21">
        <f t="shared" si="88"/>
        <v>1978.8999999999999</v>
      </c>
      <c r="E214" s="35">
        <f t="shared" si="89"/>
        <v>228.8</v>
      </c>
      <c r="F214" s="38">
        <f t="shared" si="90"/>
        <v>2207.6999999999998</v>
      </c>
      <c r="G214" s="38">
        <f t="shared" si="91"/>
        <v>2208</v>
      </c>
      <c r="H214" s="38">
        <f t="shared" si="92"/>
        <v>2208</v>
      </c>
      <c r="I214" s="51">
        <f t="shared" si="69"/>
        <v>0.3000000000001819</v>
      </c>
      <c r="J214" s="42">
        <f t="shared" si="93"/>
        <v>1979.2</v>
      </c>
      <c r="K214" s="122">
        <f t="shared" si="94"/>
        <v>2208</v>
      </c>
      <c r="L214" s="227"/>
      <c r="M214" s="308"/>
      <c r="N214" s="308"/>
      <c r="O214" s="227"/>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6" s="202" customFormat="1" x14ac:dyDescent="0.2">
      <c r="A215" s="6" t="s">
        <v>68</v>
      </c>
      <c r="B215" s="201"/>
      <c r="C215" s="67">
        <v>138.5</v>
      </c>
      <c r="D215" s="21">
        <f t="shared" si="88"/>
        <v>1994.3</v>
      </c>
      <c r="E215" s="35">
        <f t="shared" si="89"/>
        <v>228.8</v>
      </c>
      <c r="F215" s="38">
        <f t="shared" si="90"/>
        <v>2223.1</v>
      </c>
      <c r="G215" s="38">
        <f t="shared" si="91"/>
        <v>2223</v>
      </c>
      <c r="H215" s="38">
        <f t="shared" si="92"/>
        <v>2223</v>
      </c>
      <c r="I215" s="51">
        <f t="shared" si="69"/>
        <v>-9.9999999999909051E-2</v>
      </c>
      <c r="J215" s="42">
        <f t="shared" si="93"/>
        <v>1994.2</v>
      </c>
      <c r="K215" s="122">
        <f t="shared" si="94"/>
        <v>2223</v>
      </c>
      <c r="L215" s="227"/>
      <c r="M215" s="308"/>
      <c r="N215" s="308"/>
      <c r="O215" s="227"/>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6" s="202" customFormat="1" ht="13.5" thickBot="1" x14ac:dyDescent="0.25">
      <c r="A216" s="211"/>
      <c r="B216" s="212"/>
      <c r="C216" s="212"/>
      <c r="D216" s="212"/>
      <c r="E216" s="212"/>
      <c r="F216" s="37"/>
      <c r="G216" s="37"/>
      <c r="H216" s="46"/>
      <c r="I216" s="232"/>
      <c r="J216" s="232"/>
      <c r="K216" s="126"/>
      <c r="L216" s="162"/>
      <c r="M216" s="102"/>
      <c r="N216" s="308"/>
      <c r="O216" s="227"/>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6" s="202" customFormat="1" x14ac:dyDescent="0.2">
      <c r="A217" s="244"/>
      <c r="B217" s="244"/>
      <c r="C217" s="244"/>
      <c r="D217" s="244"/>
      <c r="E217" s="244"/>
      <c r="F217" s="244"/>
      <c r="G217" s="244"/>
      <c r="H217" s="245"/>
      <c r="I217" s="245"/>
      <c r="J217" s="245"/>
      <c r="K217" s="245"/>
      <c r="L217" s="246"/>
      <c r="M217" s="102"/>
      <c r="N217" s="308"/>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s="202" customFormat="1" x14ac:dyDescent="0.2">
      <c r="A218" s="244"/>
      <c r="B218" s="244"/>
      <c r="C218" s="244"/>
      <c r="D218" s="244"/>
      <c r="E218" s="244"/>
      <c r="F218" s="244"/>
      <c r="G218" s="244"/>
      <c r="H218" s="244"/>
      <c r="I218" s="244"/>
      <c r="J218" s="244"/>
      <c r="K218" s="244"/>
      <c r="L218" s="246"/>
      <c r="M218" s="10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s="202" customFormat="1" x14ac:dyDescent="0.2">
      <c r="A219" s="244"/>
      <c r="B219" s="244"/>
      <c r="C219" s="244"/>
      <c r="D219" s="244"/>
      <c r="E219" s="244"/>
      <c r="F219" s="244"/>
      <c r="G219" s="244"/>
      <c r="H219" s="244"/>
      <c r="I219" s="244"/>
      <c r="J219" s="244"/>
      <c r="K219" s="244"/>
      <c r="L219" s="246"/>
      <c r="M219" s="10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s="202" customFormat="1" x14ac:dyDescent="0.2">
      <c r="A220" s="244"/>
      <c r="B220" s="244"/>
      <c r="C220" s="244"/>
      <c r="D220" s="244"/>
      <c r="E220" s="244"/>
      <c r="F220" s="244"/>
      <c r="G220" s="244"/>
      <c r="H220" s="244"/>
      <c r="I220" s="244"/>
      <c r="J220" s="244"/>
      <c r="K220" s="244"/>
      <c r="L220" s="246"/>
      <c r="M220" s="10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s="202" customFormat="1" x14ac:dyDescent="0.2">
      <c r="A221" s="244"/>
      <c r="B221" s="244"/>
      <c r="C221" s="244"/>
      <c r="D221" s="244"/>
      <c r="E221" s="244"/>
      <c r="F221" s="244"/>
      <c r="G221" s="244"/>
      <c r="H221" s="244"/>
      <c r="I221" s="244"/>
      <c r="J221" s="244"/>
      <c r="K221" s="244"/>
      <c r="L221" s="246"/>
      <c r="M221" s="10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s="202" customFormat="1" x14ac:dyDescent="0.2">
      <c r="A222" s="244"/>
      <c r="B222" s="244"/>
      <c r="C222" s="244"/>
      <c r="D222" s="244"/>
      <c r="E222" s="244"/>
      <c r="F222" s="244"/>
      <c r="G222" s="244"/>
      <c r="H222" s="244"/>
      <c r="I222" s="244"/>
      <c r="J222" s="244"/>
      <c r="K222" s="244"/>
      <c r="L222" s="246"/>
      <c r="M222" s="10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s="202" customFormat="1" x14ac:dyDescent="0.2">
      <c r="A223" s="244"/>
      <c r="B223" s="244"/>
      <c r="C223" s="244"/>
      <c r="D223" s="244"/>
      <c r="E223" s="244"/>
      <c r="F223" s="244"/>
      <c r="G223" s="244"/>
      <c r="H223" s="244"/>
      <c r="I223" s="244"/>
      <c r="J223" s="244"/>
      <c r="K223" s="244"/>
      <c r="L223" s="246"/>
      <c r="M223" s="10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s="202" customFormat="1" x14ac:dyDescent="0.2">
      <c r="A224" s="244"/>
      <c r="B224" s="244"/>
      <c r="C224" s="244"/>
      <c r="D224" s="244"/>
      <c r="E224" s="244"/>
      <c r="F224" s="244"/>
      <c r="G224" s="244"/>
      <c r="H224" s="244"/>
      <c r="I224" s="244"/>
      <c r="J224" s="244"/>
      <c r="K224" s="244"/>
      <c r="L224" s="246"/>
      <c r="M224" s="10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s="202" customFormat="1" x14ac:dyDescent="0.2">
      <c r="A225" s="244"/>
      <c r="B225" s="244"/>
      <c r="C225" s="244"/>
      <c r="D225" s="244"/>
      <c r="E225" s="244"/>
      <c r="F225" s="244"/>
      <c r="G225" s="244"/>
      <c r="H225" s="244"/>
      <c r="I225" s="244"/>
      <c r="J225" s="244"/>
      <c r="K225" s="244"/>
      <c r="L225" s="246"/>
      <c r="M225" s="104"/>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s="202" customFormat="1" x14ac:dyDescent="0.2">
      <c r="A226" s="244"/>
      <c r="B226" s="244"/>
      <c r="C226" s="244"/>
      <c r="D226" s="244"/>
      <c r="E226" s="244"/>
      <c r="F226" s="244"/>
      <c r="G226" s="244"/>
      <c r="H226" s="244"/>
      <c r="I226" s="244"/>
      <c r="J226" s="244"/>
      <c r="K226" s="244"/>
      <c r="L226" s="246"/>
      <c r="M226" s="104"/>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s="202" customFormat="1" x14ac:dyDescent="0.2">
      <c r="A227" s="244"/>
      <c r="B227" s="244"/>
      <c r="C227" s="244"/>
      <c r="D227" s="244"/>
      <c r="E227" s="244"/>
      <c r="F227" s="244"/>
      <c r="G227" s="244"/>
      <c r="H227" s="244"/>
      <c r="I227" s="244"/>
      <c r="J227" s="244"/>
      <c r="K227" s="244"/>
      <c r="L227" s="246"/>
      <c r="M227" s="10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s="202" customFormat="1" x14ac:dyDescent="0.2">
      <c r="A228" s="244"/>
      <c r="B228" s="244"/>
      <c r="C228" s="244"/>
      <c r="D228" s="244"/>
      <c r="E228" s="244"/>
      <c r="F228" s="244"/>
      <c r="G228" s="244"/>
      <c r="H228" s="244"/>
      <c r="I228" s="244"/>
      <c r="J228" s="244"/>
      <c r="K228" s="244"/>
      <c r="L228" s="246"/>
      <c r="M228" s="104"/>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s="202" customFormat="1" x14ac:dyDescent="0.2">
      <c r="A229" s="244"/>
      <c r="B229" s="244"/>
      <c r="C229" s="244"/>
      <c r="D229" s="244"/>
      <c r="E229" s="244"/>
      <c r="F229" s="244"/>
      <c r="G229" s="244"/>
      <c r="H229" s="244"/>
      <c r="I229" s="244"/>
      <c r="J229" s="244"/>
      <c r="K229" s="244"/>
      <c r="L229" s="246"/>
      <c r="M229" s="104"/>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view="pageBreakPreview" zoomScaleNormal="100" zoomScaleSheetLayoutView="100" workbookViewId="0">
      <selection activeCell="B16" sqref="B16:F16"/>
    </sheetView>
  </sheetViews>
  <sheetFormatPr defaultColWidth="9" defaultRowHeight="15.75" x14ac:dyDescent="0.25"/>
  <cols>
    <col min="1" max="1" width="8.125" style="134" customWidth="1"/>
    <col min="2" max="2" width="10" style="134" customWidth="1"/>
    <col min="3" max="3" width="35.375" style="134" customWidth="1"/>
    <col min="4" max="4" width="7" style="134" customWidth="1"/>
    <col min="5" max="5" width="13.75" style="134" customWidth="1"/>
    <col min="6" max="6" width="14" style="134" customWidth="1"/>
    <col min="7" max="16384" width="9" style="134"/>
  </cols>
  <sheetData>
    <row r="1" spans="1:6" ht="16.5" x14ac:dyDescent="0.3">
      <c r="A1" s="408" t="s">
        <v>188</v>
      </c>
      <c r="B1" s="408"/>
      <c r="C1" s="408"/>
      <c r="D1" s="408"/>
      <c r="E1" s="408"/>
      <c r="F1" s="132"/>
    </row>
    <row r="3" spans="1:6" x14ac:dyDescent="0.25">
      <c r="B3" s="134" t="s">
        <v>184</v>
      </c>
      <c r="F3" s="148">
        <v>44617</v>
      </c>
    </row>
    <row r="5" spans="1:6" ht="16.5" x14ac:dyDescent="0.3">
      <c r="A5" s="409" t="s">
        <v>103</v>
      </c>
      <c r="B5" s="409"/>
      <c r="C5" s="409"/>
      <c r="D5" s="409"/>
      <c r="E5" s="409"/>
      <c r="F5" s="409"/>
    </row>
    <row r="6" spans="1:6" ht="16.5" x14ac:dyDescent="0.3">
      <c r="A6" s="409" t="s">
        <v>104</v>
      </c>
      <c r="B6" s="409"/>
      <c r="C6" s="409"/>
      <c r="D6" s="409"/>
      <c r="E6" s="409"/>
      <c r="F6" s="409"/>
    </row>
    <row r="7" spans="1:6" ht="16.5" x14ac:dyDescent="0.3">
      <c r="A7" s="355"/>
      <c r="B7" s="355"/>
      <c r="C7" s="355"/>
      <c r="D7" s="355"/>
      <c r="E7" s="355"/>
      <c r="F7" s="355"/>
    </row>
    <row r="8" spans="1:6" ht="27" customHeight="1" x14ac:dyDescent="0.25">
      <c r="A8" s="361"/>
      <c r="B8" s="413" t="s">
        <v>196</v>
      </c>
      <c r="C8" s="413"/>
      <c r="D8" s="413"/>
      <c r="E8" s="413"/>
      <c r="F8" s="413"/>
    </row>
    <row r="9" spans="1:6" ht="27" customHeight="1" x14ac:dyDescent="0.25">
      <c r="A9" s="361"/>
      <c r="B9" s="413"/>
      <c r="C9" s="413"/>
      <c r="D9" s="413"/>
      <c r="E9" s="413"/>
      <c r="F9" s="413"/>
    </row>
    <row r="10" spans="1:6" ht="27" customHeight="1" x14ac:dyDescent="0.25">
      <c r="A10" s="361"/>
      <c r="B10" s="413"/>
      <c r="C10" s="413"/>
      <c r="D10" s="413"/>
      <c r="E10" s="413"/>
      <c r="F10" s="413"/>
    </row>
    <row r="11" spans="1:6" x14ac:dyDescent="0.25">
      <c r="A11" s="410"/>
      <c r="B11" s="411"/>
      <c r="C11" s="411"/>
      <c r="D11" s="411"/>
      <c r="E11" s="410"/>
      <c r="F11" s="411"/>
    </row>
    <row r="12" spans="1:6" ht="16.5" x14ac:dyDescent="0.3">
      <c r="B12" s="414" t="s">
        <v>171</v>
      </c>
      <c r="C12" s="414"/>
      <c r="D12" s="414"/>
      <c r="E12" s="414"/>
      <c r="F12" s="414"/>
    </row>
    <row r="13" spans="1:6" x14ac:dyDescent="0.25">
      <c r="A13" s="152"/>
      <c r="B13" s="151"/>
      <c r="C13" s="151"/>
      <c r="D13" s="151"/>
      <c r="E13" s="151"/>
      <c r="F13" s="151"/>
    </row>
    <row r="14" spans="1:6" ht="50.1" customHeight="1" x14ac:dyDescent="0.25">
      <c r="A14" s="360">
        <v>1</v>
      </c>
      <c r="B14" s="412" t="s">
        <v>197</v>
      </c>
      <c r="C14" s="412"/>
      <c r="D14" s="412"/>
      <c r="E14" s="412"/>
      <c r="F14" s="412"/>
    </row>
    <row r="15" spans="1:6" x14ac:dyDescent="0.25">
      <c r="A15" s="152"/>
      <c r="B15" s="151"/>
      <c r="C15" s="151"/>
      <c r="D15" s="151"/>
      <c r="E15" s="151"/>
      <c r="F15" s="151"/>
    </row>
    <row r="16" spans="1:6" x14ac:dyDescent="0.25">
      <c r="A16" s="360">
        <v>2</v>
      </c>
      <c r="B16" s="412" t="s">
        <v>190</v>
      </c>
      <c r="C16" s="412"/>
      <c r="D16" s="412"/>
      <c r="E16" s="412"/>
      <c r="F16" s="412"/>
    </row>
    <row r="17" spans="1:6" x14ac:dyDescent="0.25">
      <c r="B17" s="135"/>
      <c r="C17" s="356"/>
      <c r="D17" s="356"/>
      <c r="E17" s="356"/>
      <c r="F17" s="356"/>
    </row>
    <row r="18" spans="1:6" x14ac:dyDescent="0.25">
      <c r="A18" s="135"/>
      <c r="B18" s="248" t="s">
        <v>172</v>
      </c>
      <c r="C18" s="137"/>
      <c r="D18" s="135"/>
      <c r="E18" s="135"/>
      <c r="F18" s="135"/>
    </row>
    <row r="19" spans="1:6" x14ac:dyDescent="0.25">
      <c r="A19" s="135"/>
      <c r="B19" s="248"/>
      <c r="C19" s="137"/>
      <c r="D19" s="135"/>
      <c r="E19" s="135"/>
      <c r="F19" s="135"/>
    </row>
    <row r="20" spans="1:6" ht="16.5" x14ac:dyDescent="0.25">
      <c r="B20" s="136"/>
      <c r="C20" s="131" t="s">
        <v>169</v>
      </c>
      <c r="D20" s="356"/>
      <c r="F20" s="139"/>
    </row>
    <row r="21" spans="1:6" x14ac:dyDescent="0.25">
      <c r="B21" s="136" t="s">
        <v>110</v>
      </c>
      <c r="C21" s="140">
        <f>LPG!H10</f>
        <v>3204</v>
      </c>
      <c r="D21" s="356"/>
      <c r="F21" s="141"/>
    </row>
    <row r="22" spans="1:6" x14ac:dyDescent="0.25">
      <c r="B22" s="136" t="s">
        <v>111</v>
      </c>
      <c r="C22" s="140">
        <f>LPG!H11</f>
        <v>3219</v>
      </c>
      <c r="D22" s="356"/>
      <c r="F22" s="141"/>
    </row>
    <row r="23" spans="1:6" x14ac:dyDescent="0.25">
      <c r="B23" s="136" t="s">
        <v>112</v>
      </c>
      <c r="C23" s="140">
        <f>LPG!H12</f>
        <v>3229</v>
      </c>
      <c r="D23" s="356"/>
      <c r="F23" s="141"/>
    </row>
    <row r="24" spans="1:6" x14ac:dyDescent="0.25">
      <c r="B24" s="136" t="s">
        <v>113</v>
      </c>
      <c r="C24" s="140">
        <f>LPG!H13</f>
        <v>3247</v>
      </c>
      <c r="D24" s="356"/>
      <c r="F24" s="141"/>
    </row>
    <row r="25" spans="1:6" x14ac:dyDescent="0.25">
      <c r="B25" s="136" t="s">
        <v>114</v>
      </c>
      <c r="C25" s="140">
        <f>LPG!H14</f>
        <v>3272</v>
      </c>
      <c r="D25" s="356"/>
      <c r="F25" s="141"/>
    </row>
    <row r="26" spans="1:6" x14ac:dyDescent="0.25">
      <c r="B26" s="136" t="s">
        <v>115</v>
      </c>
      <c r="C26" s="140">
        <f>LPG!H15</f>
        <v>3305</v>
      </c>
      <c r="D26" s="356"/>
      <c r="F26" s="141"/>
    </row>
    <row r="27" spans="1:6" x14ac:dyDescent="0.25">
      <c r="B27" s="136" t="s">
        <v>116</v>
      </c>
      <c r="C27" s="140">
        <f>LPG!H16</f>
        <v>3332</v>
      </c>
      <c r="D27" s="356"/>
      <c r="F27" s="141"/>
    </row>
    <row r="28" spans="1:6" x14ac:dyDescent="0.25">
      <c r="B28" s="136" t="s">
        <v>117</v>
      </c>
      <c r="C28" s="140">
        <f>LPG!H17</f>
        <v>3390</v>
      </c>
      <c r="D28" s="356"/>
      <c r="F28" s="141"/>
    </row>
    <row r="29" spans="1:6" x14ac:dyDescent="0.25">
      <c r="B29" s="136" t="s">
        <v>118</v>
      </c>
      <c r="C29" s="140">
        <f>LPG!H18</f>
        <v>3443</v>
      </c>
      <c r="D29" s="356"/>
      <c r="F29" s="141"/>
    </row>
    <row r="30" spans="1:6" x14ac:dyDescent="0.25">
      <c r="B30" s="136" t="s">
        <v>119</v>
      </c>
      <c r="C30" s="140">
        <f>LPG!H19</f>
        <v>3491</v>
      </c>
      <c r="D30" s="356"/>
      <c r="F30" s="141"/>
    </row>
    <row r="31" spans="1:6" x14ac:dyDescent="0.25">
      <c r="B31" s="136" t="s">
        <v>120</v>
      </c>
      <c r="C31" s="140">
        <f>LPG!H20</f>
        <v>3539</v>
      </c>
      <c r="D31" s="356"/>
      <c r="F31" s="141"/>
    </row>
    <row r="32" spans="1:6" x14ac:dyDescent="0.25">
      <c r="B32" s="136" t="s">
        <v>121</v>
      </c>
      <c r="C32" s="140">
        <f>LPG!H21</f>
        <v>3716</v>
      </c>
      <c r="D32" s="356"/>
      <c r="F32" s="141"/>
    </row>
    <row r="33" spans="1:6" x14ac:dyDescent="0.25">
      <c r="B33" s="136" t="s">
        <v>122</v>
      </c>
      <c r="C33" s="140">
        <f>LPG!H22</f>
        <v>3512</v>
      </c>
      <c r="D33" s="356"/>
      <c r="F33" s="141"/>
    </row>
    <row r="34" spans="1:6" x14ac:dyDescent="0.25">
      <c r="B34" s="136" t="s">
        <v>123</v>
      </c>
      <c r="C34" s="140">
        <f>LPG!H23</f>
        <v>3594</v>
      </c>
      <c r="D34" s="356"/>
      <c r="F34" s="141"/>
    </row>
    <row r="35" spans="1:6" x14ac:dyDescent="0.25">
      <c r="B35" s="136" t="s">
        <v>124</v>
      </c>
      <c r="C35" s="140">
        <f>LPG!H24</f>
        <v>3583</v>
      </c>
      <c r="D35" s="356"/>
      <c r="F35" s="141"/>
    </row>
    <row r="36" spans="1:6" x14ac:dyDescent="0.25">
      <c r="B36" s="136" t="s">
        <v>125</v>
      </c>
      <c r="C36" s="140">
        <f>LPG!H25</f>
        <v>3332</v>
      </c>
      <c r="D36" s="356"/>
      <c r="F36" s="141"/>
    </row>
    <row r="37" spans="1:6" x14ac:dyDescent="0.25">
      <c r="B37" s="136" t="s">
        <v>71</v>
      </c>
      <c r="C37" s="140">
        <f>LPG!H26</f>
        <v>3583</v>
      </c>
      <c r="D37" s="356"/>
      <c r="F37" s="141"/>
    </row>
    <row r="38" spans="1:6" x14ac:dyDescent="0.25">
      <c r="B38" s="136" t="s">
        <v>126</v>
      </c>
      <c r="C38" s="140">
        <f>LPG!H29</f>
        <v>3250</v>
      </c>
      <c r="D38" s="356"/>
      <c r="F38" s="141"/>
    </row>
    <row r="39" spans="1:6" x14ac:dyDescent="0.25">
      <c r="B39" s="136" t="s">
        <v>127</v>
      </c>
      <c r="C39" s="140">
        <f>LPG!H30</f>
        <v>3281</v>
      </c>
      <c r="D39" s="356"/>
      <c r="F39" s="141"/>
    </row>
    <row r="40" spans="1:6" x14ac:dyDescent="0.25">
      <c r="B40" s="136" t="s">
        <v>128</v>
      </c>
      <c r="C40" s="140">
        <f>LPG!H31</f>
        <v>3268</v>
      </c>
      <c r="D40" s="356"/>
      <c r="F40" s="141"/>
    </row>
    <row r="41" spans="1:6" x14ac:dyDescent="0.25">
      <c r="B41" s="136" t="s">
        <v>129</v>
      </c>
      <c r="C41" s="140">
        <f>LPG!H32</f>
        <v>3285</v>
      </c>
      <c r="D41" s="356"/>
      <c r="F41" s="141"/>
    </row>
    <row r="42" spans="1:6" x14ac:dyDescent="0.25">
      <c r="B42" s="136" t="s">
        <v>130</v>
      </c>
      <c r="C42" s="140">
        <f>LPG!H33</f>
        <v>3327</v>
      </c>
      <c r="D42" s="356"/>
      <c r="F42" s="141"/>
    </row>
    <row r="43" spans="1:6" x14ac:dyDescent="0.25">
      <c r="B43" s="136" t="s">
        <v>131</v>
      </c>
      <c r="C43" s="140">
        <f>LPG!H34</f>
        <v>3316</v>
      </c>
      <c r="D43" s="356"/>
      <c r="F43" s="141"/>
    </row>
    <row r="44" spans="1:6" x14ac:dyDescent="0.25">
      <c r="A44" s="357"/>
      <c r="B44" s="136" t="s">
        <v>132</v>
      </c>
      <c r="C44" s="140">
        <f>LPG!H35</f>
        <v>3347</v>
      </c>
      <c r="D44" s="356"/>
      <c r="F44" s="141"/>
    </row>
    <row r="45" spans="1:6" x14ac:dyDescent="0.25">
      <c r="B45" s="136" t="s">
        <v>133</v>
      </c>
      <c r="C45" s="140">
        <f>LPG!H36</f>
        <v>3366</v>
      </c>
      <c r="D45" s="356"/>
      <c r="F45" s="141"/>
    </row>
    <row r="48" spans="1:6" x14ac:dyDescent="0.25">
      <c r="B48" s="248" t="s">
        <v>173</v>
      </c>
      <c r="C48" s="137"/>
      <c r="D48" s="135"/>
      <c r="E48" s="135"/>
      <c r="F48" s="135"/>
    </row>
    <row r="49" spans="1:6" x14ac:dyDescent="0.25">
      <c r="A49" s="358"/>
      <c r="B49" s="249"/>
      <c r="C49" s="250"/>
      <c r="D49" s="356"/>
      <c r="F49" s="138"/>
    </row>
    <row r="50" spans="1:6" ht="16.5" x14ac:dyDescent="0.25">
      <c r="B50" s="136"/>
      <c r="C50" s="131" t="s">
        <v>169</v>
      </c>
      <c r="D50" s="356"/>
      <c r="F50" s="139"/>
    </row>
    <row r="51" spans="1:6" x14ac:dyDescent="0.25">
      <c r="B51" s="136" t="s">
        <v>134</v>
      </c>
      <c r="C51" s="142">
        <f>LPG!H37</f>
        <v>3384</v>
      </c>
      <c r="D51" s="356"/>
      <c r="F51" s="141"/>
    </row>
    <row r="52" spans="1:6" x14ac:dyDescent="0.25">
      <c r="B52" s="136" t="s">
        <v>135</v>
      </c>
      <c r="C52" s="142">
        <f>LPG!H40</f>
        <v>3305</v>
      </c>
      <c r="D52" s="356"/>
      <c r="F52" s="141"/>
    </row>
    <row r="53" spans="1:6" x14ac:dyDescent="0.25">
      <c r="B53" s="136" t="s">
        <v>136</v>
      </c>
      <c r="C53" s="142">
        <f>LPG!H41</f>
        <v>3321</v>
      </c>
      <c r="D53" s="356"/>
      <c r="F53" s="141"/>
    </row>
    <row r="54" spans="1:6" x14ac:dyDescent="0.25">
      <c r="A54" s="358"/>
      <c r="B54" s="136" t="s">
        <v>137</v>
      </c>
      <c r="C54" s="142">
        <f>LPG!H42</f>
        <v>3362</v>
      </c>
      <c r="D54" s="356"/>
      <c r="F54" s="141"/>
    </row>
    <row r="55" spans="1:6" x14ac:dyDescent="0.25">
      <c r="A55" s="358"/>
      <c r="B55" s="136" t="s">
        <v>138</v>
      </c>
      <c r="C55" s="142">
        <f>LPG!H43</f>
        <v>3410</v>
      </c>
      <c r="D55" s="356"/>
      <c r="F55" s="141"/>
    </row>
    <row r="56" spans="1:6" x14ac:dyDescent="0.25">
      <c r="B56" s="136" t="s">
        <v>139</v>
      </c>
      <c r="C56" s="142">
        <f>LPG!H44</f>
        <v>3446</v>
      </c>
      <c r="D56" s="356"/>
      <c r="F56" s="141"/>
    </row>
    <row r="57" spans="1:6" x14ac:dyDescent="0.25">
      <c r="B57" s="136" t="s">
        <v>140</v>
      </c>
      <c r="C57" s="142">
        <f>LPG!H45</f>
        <v>3489</v>
      </c>
      <c r="D57" s="356"/>
      <c r="F57" s="141"/>
    </row>
    <row r="58" spans="1:6" x14ac:dyDescent="0.25">
      <c r="B58" s="136" t="s">
        <v>141</v>
      </c>
      <c r="C58" s="142">
        <f>LPG!H46</f>
        <v>3522</v>
      </c>
      <c r="D58" s="356"/>
      <c r="F58" s="141"/>
    </row>
    <row r="59" spans="1:6" x14ac:dyDescent="0.25">
      <c r="B59" s="136" t="s">
        <v>142</v>
      </c>
      <c r="C59" s="142">
        <f>LPG!H47</f>
        <v>3585</v>
      </c>
      <c r="D59" s="356"/>
      <c r="F59" s="141"/>
    </row>
    <row r="60" spans="1:6" x14ac:dyDescent="0.25">
      <c r="B60" s="136" t="s">
        <v>143</v>
      </c>
      <c r="C60" s="142">
        <f>LPG!H48</f>
        <v>3610</v>
      </c>
      <c r="D60" s="356"/>
      <c r="F60" s="141"/>
    </row>
    <row r="61" spans="1:6" x14ac:dyDescent="0.25">
      <c r="B61" s="136" t="s">
        <v>144</v>
      </c>
      <c r="C61" s="142">
        <f>LPG!H49</f>
        <v>3646</v>
      </c>
      <c r="D61" s="356"/>
      <c r="F61" s="141"/>
    </row>
    <row r="62" spans="1:6" x14ac:dyDescent="0.25">
      <c r="B62" s="136" t="s">
        <v>145</v>
      </c>
      <c r="C62" s="142">
        <f>LPG!H50</f>
        <v>3620</v>
      </c>
      <c r="D62" s="356"/>
      <c r="F62" s="141"/>
    </row>
    <row r="63" spans="1:6" x14ac:dyDescent="0.25">
      <c r="B63" s="136" t="s">
        <v>146</v>
      </c>
      <c r="C63" s="142">
        <f>LPG!H51</f>
        <v>3600</v>
      </c>
      <c r="D63" s="356"/>
      <c r="F63" s="141"/>
    </row>
    <row r="64" spans="1:6" x14ac:dyDescent="0.25">
      <c r="B64" s="136" t="s">
        <v>147</v>
      </c>
      <c r="C64" s="142">
        <f>LPG!H52</f>
        <v>3681</v>
      </c>
      <c r="D64" s="356"/>
      <c r="F64" s="141"/>
    </row>
    <row r="65" spans="2:6" x14ac:dyDescent="0.25">
      <c r="B65" s="136" t="s">
        <v>148</v>
      </c>
      <c r="C65" s="142">
        <f>LPG!H53</f>
        <v>3362</v>
      </c>
      <c r="D65" s="356"/>
      <c r="F65" s="141"/>
    </row>
    <row r="66" spans="2:6" x14ac:dyDescent="0.25">
      <c r="B66" s="136" t="s">
        <v>149</v>
      </c>
      <c r="C66" s="142">
        <f>LPG!H54</f>
        <v>3410</v>
      </c>
      <c r="D66" s="356"/>
      <c r="F66" s="141"/>
    </row>
    <row r="67" spans="2:6" x14ac:dyDescent="0.25">
      <c r="B67" s="136" t="s">
        <v>150</v>
      </c>
      <c r="C67" s="142">
        <f>LPG!H55</f>
        <v>3489</v>
      </c>
      <c r="D67" s="356"/>
      <c r="F67" s="141"/>
    </row>
    <row r="68" spans="2:6" x14ac:dyDescent="0.25">
      <c r="B68" s="136" t="s">
        <v>151</v>
      </c>
      <c r="C68" s="142">
        <f>LPG!H56</f>
        <v>3522</v>
      </c>
      <c r="D68" s="356"/>
      <c r="F68" s="141"/>
    </row>
    <row r="69" spans="2:6" x14ac:dyDescent="0.25">
      <c r="B69" s="136" t="s">
        <v>76</v>
      </c>
      <c r="C69" s="142">
        <f>LPG!H57</f>
        <v>3585</v>
      </c>
      <c r="D69" s="356"/>
      <c r="F69" s="141"/>
    </row>
    <row r="70" spans="2:6" x14ac:dyDescent="0.25">
      <c r="B70" s="136" t="s">
        <v>152</v>
      </c>
      <c r="C70" s="142">
        <f>LPG!H58</f>
        <v>3610</v>
      </c>
      <c r="D70" s="356"/>
      <c r="F70" s="141"/>
    </row>
    <row r="71" spans="2:6" x14ac:dyDescent="0.25">
      <c r="B71" s="136" t="s">
        <v>153</v>
      </c>
      <c r="C71" s="142">
        <f>LPG!H59</f>
        <v>3646</v>
      </c>
      <c r="D71" s="356"/>
      <c r="F71" s="141"/>
    </row>
    <row r="72" spans="2:6" x14ac:dyDescent="0.25">
      <c r="B72" s="136" t="s">
        <v>154</v>
      </c>
      <c r="C72" s="142">
        <f>LPG!H60</f>
        <v>3681</v>
      </c>
      <c r="D72" s="356"/>
      <c r="F72" s="141"/>
    </row>
    <row r="73" spans="2:6" x14ac:dyDescent="0.25">
      <c r="B73" s="136" t="s">
        <v>155</v>
      </c>
      <c r="C73" s="142">
        <f>LPG!H63</f>
        <v>3395</v>
      </c>
      <c r="D73" s="356"/>
      <c r="F73" s="141"/>
    </row>
    <row r="74" spans="2:6" x14ac:dyDescent="0.25">
      <c r="B74" s="136" t="s">
        <v>156</v>
      </c>
      <c r="C74" s="142">
        <f>LPG!H64</f>
        <v>3452</v>
      </c>
      <c r="D74" s="356"/>
      <c r="F74" s="141"/>
    </row>
    <row r="75" spans="2:6" x14ac:dyDescent="0.25">
      <c r="B75" s="136" t="s">
        <v>157</v>
      </c>
      <c r="C75" s="142">
        <f>LPG!H65</f>
        <v>3494</v>
      </c>
      <c r="D75" s="356"/>
      <c r="F75" s="141"/>
    </row>
    <row r="76" spans="2:6" x14ac:dyDescent="0.25">
      <c r="B76" s="136" t="s">
        <v>158</v>
      </c>
      <c r="C76" s="142">
        <f>LPG!H66</f>
        <v>3488</v>
      </c>
      <c r="D76" s="356"/>
      <c r="F76" s="141"/>
    </row>
    <row r="77" spans="2:6" x14ac:dyDescent="0.25">
      <c r="B77" s="136" t="s">
        <v>159</v>
      </c>
      <c r="C77" s="142">
        <f>LPG!H67</f>
        <v>3506</v>
      </c>
      <c r="D77" s="356"/>
      <c r="F77" s="141"/>
    </row>
    <row r="78" spans="2:6" x14ac:dyDescent="0.25">
      <c r="B78" s="136" t="s">
        <v>160</v>
      </c>
      <c r="C78" s="142">
        <f>LPG!H68</f>
        <v>3505</v>
      </c>
      <c r="D78" s="356"/>
      <c r="F78" s="141"/>
    </row>
    <row r="79" spans="2:6" x14ac:dyDescent="0.25">
      <c r="B79" s="137" t="s">
        <v>161</v>
      </c>
      <c r="C79" s="142">
        <f>LPG!H69</f>
        <v>3544</v>
      </c>
      <c r="D79" s="356"/>
      <c r="F79" s="143"/>
    </row>
    <row r="80" spans="2:6" x14ac:dyDescent="0.25">
      <c r="C80" s="144"/>
      <c r="D80" s="144"/>
      <c r="E80" s="143"/>
      <c r="F80" s="143"/>
    </row>
    <row r="81" spans="1:6" ht="16.5" x14ac:dyDescent="0.3">
      <c r="A81" s="133">
        <v>3</v>
      </c>
      <c r="B81" s="133" t="s">
        <v>162</v>
      </c>
      <c r="F81" s="145"/>
    </row>
    <row r="82" spans="1:6" ht="33.6" customHeight="1" x14ac:dyDescent="0.25">
      <c r="A82" s="277"/>
      <c r="B82" s="407" t="s">
        <v>198</v>
      </c>
      <c r="C82" s="407"/>
      <c r="D82" s="407"/>
      <c r="E82" s="407"/>
      <c r="F82" s="407"/>
    </row>
    <row r="83" spans="1:6" ht="16.5" x14ac:dyDescent="0.3">
      <c r="A83" s="359"/>
    </row>
    <row r="84" spans="1:6" ht="16.5" x14ac:dyDescent="0.3">
      <c r="A84" s="359"/>
    </row>
    <row r="85" spans="1:6" ht="16.5" x14ac:dyDescent="0.3">
      <c r="A85" s="359"/>
      <c r="B85" s="133"/>
    </row>
    <row r="86" spans="1:6" ht="16.5" x14ac:dyDescent="0.3">
      <c r="A86" s="359"/>
      <c r="B86" s="133"/>
    </row>
    <row r="89" spans="1:6" x14ac:dyDescent="0.25">
      <c r="B89" s="356"/>
      <c r="C89" s="356"/>
      <c r="D89" s="356"/>
      <c r="E89" s="356"/>
      <c r="F89" s="356"/>
    </row>
    <row r="90" spans="1:6" x14ac:dyDescent="0.25">
      <c r="B90" s="356"/>
      <c r="C90" s="356"/>
      <c r="D90" s="356"/>
      <c r="E90" s="356"/>
      <c r="F90" s="356"/>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zoomScaleNormal="100" workbookViewId="0">
      <selection activeCell="B20" sqref="B20"/>
    </sheetView>
  </sheetViews>
  <sheetFormatPr defaultColWidth="9" defaultRowHeight="15.75" x14ac:dyDescent="0.25"/>
  <cols>
    <col min="1" max="1" width="15.375" style="151" bestFit="1" customWidth="1"/>
    <col min="2" max="2" width="12.375" style="151" customWidth="1"/>
    <col min="3" max="5" width="14.625" style="151" customWidth="1"/>
    <col min="6" max="6" width="16.75" style="151" customWidth="1"/>
    <col min="7" max="7" width="15.75" style="151" customWidth="1"/>
    <col min="8" max="8" width="13.375" style="151" customWidth="1"/>
    <col min="9" max="16384" width="9" style="151"/>
  </cols>
  <sheetData>
    <row r="1" spans="1:10" ht="16.5" x14ac:dyDescent="0.3">
      <c r="A1" s="421" t="s">
        <v>188</v>
      </c>
      <c r="B1" s="421"/>
      <c r="C1" s="421"/>
      <c r="D1" s="421"/>
      <c r="E1" s="421"/>
      <c r="F1" s="421"/>
      <c r="G1" s="150"/>
      <c r="H1" s="150"/>
      <c r="I1" s="260"/>
      <c r="J1" s="260"/>
    </row>
    <row r="2" spans="1:10" x14ac:dyDescent="0.25">
      <c r="I2" s="260"/>
      <c r="J2" s="260"/>
    </row>
    <row r="3" spans="1:10" x14ac:dyDescent="0.25">
      <c r="B3" s="151" t="s">
        <v>184</v>
      </c>
      <c r="F3" s="148">
        <f>'LPG Regulations'!F3</f>
        <v>44617</v>
      </c>
      <c r="I3" s="260"/>
      <c r="J3" s="260"/>
    </row>
    <row r="4" spans="1:10" x14ac:dyDescent="0.25">
      <c r="I4" s="260"/>
      <c r="J4" s="260"/>
    </row>
    <row r="5" spans="1:10" ht="16.5" x14ac:dyDescent="0.3">
      <c r="A5" s="421" t="s">
        <v>103</v>
      </c>
      <c r="B5" s="421"/>
      <c r="C5" s="421"/>
      <c r="D5" s="421"/>
      <c r="E5" s="421"/>
      <c r="F5" s="421"/>
      <c r="G5" s="150"/>
      <c r="H5" s="150"/>
      <c r="I5" s="260"/>
      <c r="J5" s="260"/>
    </row>
    <row r="6" spans="1:10" ht="16.5" x14ac:dyDescent="0.3">
      <c r="A6" s="421" t="s">
        <v>104</v>
      </c>
      <c r="B6" s="421"/>
      <c r="C6" s="421"/>
      <c r="D6" s="421"/>
      <c r="E6" s="421"/>
      <c r="F6" s="421"/>
      <c r="G6" s="150"/>
      <c r="H6" s="150"/>
      <c r="I6" s="260"/>
      <c r="J6" s="260"/>
    </row>
    <row r="7" spans="1:10" ht="16.5" x14ac:dyDescent="0.3">
      <c r="A7" s="150"/>
      <c r="B7" s="150"/>
      <c r="C7" s="150"/>
      <c r="D7" s="150"/>
      <c r="E7" s="150"/>
      <c r="F7" s="150"/>
      <c r="G7" s="150"/>
      <c r="H7" s="363"/>
      <c r="I7" s="260"/>
      <c r="J7" s="260"/>
    </row>
    <row r="8" spans="1:10" ht="16.5" x14ac:dyDescent="0.3">
      <c r="A8" s="423" t="s">
        <v>191</v>
      </c>
      <c r="B8" s="423"/>
      <c r="C8" s="423"/>
      <c r="D8" s="423"/>
      <c r="E8" s="423"/>
      <c r="F8" s="423"/>
      <c r="G8" s="150"/>
      <c r="H8" s="363"/>
    </row>
    <row r="10" spans="1:10" ht="27" customHeight="1" x14ac:dyDescent="0.25">
      <c r="A10" s="362"/>
      <c r="B10" s="413" t="s">
        <v>196</v>
      </c>
      <c r="C10" s="413"/>
      <c r="D10" s="413"/>
      <c r="E10" s="413"/>
      <c r="F10" s="413"/>
    </row>
    <row r="11" spans="1:10" ht="27" customHeight="1" x14ac:dyDescent="0.25">
      <c r="A11" s="362"/>
      <c r="B11" s="413"/>
      <c r="C11" s="413"/>
      <c r="D11" s="413"/>
      <c r="E11" s="413"/>
      <c r="F11" s="413"/>
    </row>
    <row r="12" spans="1:10" ht="27" customHeight="1" x14ac:dyDescent="0.25">
      <c r="A12" s="362"/>
      <c r="B12" s="413"/>
      <c r="C12" s="413"/>
      <c r="D12" s="413"/>
      <c r="E12" s="413"/>
      <c r="F12" s="413"/>
    </row>
    <row r="14" spans="1:10" ht="16.5" x14ac:dyDescent="0.3">
      <c r="A14" s="150"/>
      <c r="B14" s="421" t="s">
        <v>105</v>
      </c>
      <c r="C14" s="421"/>
      <c r="D14" s="421"/>
      <c r="E14" s="421"/>
      <c r="F14" s="421"/>
      <c r="G14" s="364"/>
      <c r="H14" s="364"/>
    </row>
    <row r="15" spans="1:10" ht="16.5" x14ac:dyDescent="0.3">
      <c r="A15" s="149"/>
      <c r="B15" s="150"/>
      <c r="C15" s="150"/>
      <c r="D15" s="150"/>
      <c r="E15" s="150"/>
      <c r="F15" s="150"/>
      <c r="G15" s="150"/>
      <c r="H15" s="150"/>
    </row>
    <row r="16" spans="1:10" x14ac:dyDescent="0.25">
      <c r="A16" s="276">
        <v>1</v>
      </c>
      <c r="B16" s="151" t="s">
        <v>174</v>
      </c>
    </row>
    <row r="17" spans="1:10" x14ac:dyDescent="0.25">
      <c r="A17" s="152"/>
      <c r="B17" s="422" t="s">
        <v>199</v>
      </c>
      <c r="C17" s="422"/>
      <c r="D17" s="422"/>
      <c r="E17" s="422"/>
      <c r="F17" s="422"/>
    </row>
    <row r="18" spans="1:10" x14ac:dyDescent="0.25">
      <c r="B18" s="422"/>
      <c r="C18" s="422"/>
      <c r="D18" s="422"/>
      <c r="E18" s="422"/>
      <c r="F18" s="422"/>
    </row>
    <row r="19" spans="1:10" x14ac:dyDescent="0.25">
      <c r="B19" s="422"/>
      <c r="C19" s="422"/>
      <c r="D19" s="422"/>
      <c r="E19" s="422"/>
      <c r="F19" s="422"/>
    </row>
    <row r="21" spans="1:10" x14ac:dyDescent="0.25">
      <c r="A21" s="151">
        <v>2</v>
      </c>
      <c r="B21" s="412" t="s">
        <v>200</v>
      </c>
      <c r="C21" s="412"/>
      <c r="D21" s="412"/>
      <c r="E21" s="412"/>
      <c r="F21" s="412"/>
    </row>
    <row r="22" spans="1:10" x14ac:dyDescent="0.25">
      <c r="B22" s="412"/>
      <c r="C22" s="412"/>
      <c r="D22" s="412"/>
      <c r="E22" s="412"/>
      <c r="F22" s="412"/>
    </row>
    <row r="23" spans="1:10" x14ac:dyDescent="0.25">
      <c r="B23" s="261"/>
      <c r="C23" s="365"/>
      <c r="D23" s="365"/>
      <c r="E23" s="365"/>
      <c r="F23" s="365"/>
      <c r="G23" s="365"/>
      <c r="H23" s="365"/>
    </row>
    <row r="24" spans="1:10" ht="16.5" x14ac:dyDescent="0.25">
      <c r="A24" s="261">
        <v>3</v>
      </c>
      <c r="B24" s="416" t="s">
        <v>192</v>
      </c>
      <c r="C24" s="417"/>
      <c r="D24" s="417"/>
      <c r="E24" s="417"/>
      <c r="F24" s="418"/>
      <c r="G24" s="262"/>
      <c r="H24" s="262"/>
      <c r="I24" s="261"/>
      <c r="J24" s="366"/>
    </row>
    <row r="25" spans="1:10" ht="16.5" x14ac:dyDescent="0.25">
      <c r="A25" s="366"/>
      <c r="B25" s="269"/>
      <c r="C25" s="415" t="s">
        <v>106</v>
      </c>
      <c r="D25" s="415"/>
      <c r="E25" s="270" t="s">
        <v>107</v>
      </c>
      <c r="F25" s="271"/>
      <c r="G25" s="365"/>
      <c r="I25" s="263"/>
    </row>
    <row r="26" spans="1:10" ht="16.5" x14ac:dyDescent="0.25">
      <c r="B26" s="269"/>
      <c r="C26" s="271" t="s">
        <v>108</v>
      </c>
      <c r="D26" s="271" t="s">
        <v>109</v>
      </c>
      <c r="E26" s="271" t="s">
        <v>108</v>
      </c>
      <c r="F26" s="271" t="s">
        <v>109</v>
      </c>
      <c r="G26" s="365"/>
      <c r="I26" s="264"/>
    </row>
    <row r="27" spans="1:10" x14ac:dyDescent="0.25">
      <c r="B27" s="269" t="s">
        <v>110</v>
      </c>
      <c r="C27" s="272">
        <f>Petrol!K11</f>
        <v>2073</v>
      </c>
      <c r="D27" s="272">
        <f>Petrol!K84</f>
        <v>2088</v>
      </c>
      <c r="E27" s="272">
        <f>C27</f>
        <v>2073</v>
      </c>
      <c r="F27" s="272">
        <f>Petrol!K156</f>
        <v>2088</v>
      </c>
      <c r="G27" s="365"/>
      <c r="I27" s="265"/>
    </row>
    <row r="28" spans="1:10" x14ac:dyDescent="0.25">
      <c r="B28" s="269" t="s">
        <v>111</v>
      </c>
      <c r="C28" s="272">
        <f>Petrol!K12</f>
        <v>2079</v>
      </c>
      <c r="D28" s="272">
        <f>Petrol!K85</f>
        <v>2094</v>
      </c>
      <c r="E28" s="272">
        <f t="shared" ref="E28:E51" si="0">C28</f>
        <v>2079</v>
      </c>
      <c r="F28" s="272">
        <f>Petrol!K157</f>
        <v>2094</v>
      </c>
      <c r="G28" s="365"/>
      <c r="I28" s="265"/>
    </row>
    <row r="29" spans="1:10" x14ac:dyDescent="0.25">
      <c r="B29" s="269" t="s">
        <v>112</v>
      </c>
      <c r="C29" s="272">
        <f>Petrol!K13</f>
        <v>2084</v>
      </c>
      <c r="D29" s="272">
        <f>Petrol!K86</f>
        <v>2099</v>
      </c>
      <c r="E29" s="272">
        <f t="shared" si="0"/>
        <v>2084</v>
      </c>
      <c r="F29" s="272">
        <f>Petrol!K158</f>
        <v>2099</v>
      </c>
      <c r="G29" s="365"/>
      <c r="I29" s="265"/>
    </row>
    <row r="30" spans="1:10" x14ac:dyDescent="0.25">
      <c r="B30" s="269" t="s">
        <v>113</v>
      </c>
      <c r="C30" s="272">
        <f>Petrol!K14</f>
        <v>2090</v>
      </c>
      <c r="D30" s="272">
        <f>Petrol!K87</f>
        <v>2105</v>
      </c>
      <c r="E30" s="272">
        <f t="shared" si="0"/>
        <v>2090</v>
      </c>
      <c r="F30" s="272">
        <f>Petrol!K159</f>
        <v>2105</v>
      </c>
      <c r="G30" s="365"/>
      <c r="I30" s="265"/>
    </row>
    <row r="31" spans="1:10" x14ac:dyDescent="0.25">
      <c r="B31" s="269" t="s">
        <v>114</v>
      </c>
      <c r="C31" s="272">
        <f>Petrol!K15</f>
        <v>2100</v>
      </c>
      <c r="D31" s="272">
        <f>Petrol!K88</f>
        <v>2115</v>
      </c>
      <c r="E31" s="272">
        <f t="shared" si="0"/>
        <v>2100</v>
      </c>
      <c r="F31" s="272">
        <f>Petrol!K160</f>
        <v>2115</v>
      </c>
      <c r="G31" s="365"/>
      <c r="I31" s="265"/>
    </row>
    <row r="32" spans="1:10" x14ac:dyDescent="0.25">
      <c r="B32" s="269" t="s">
        <v>115</v>
      </c>
      <c r="C32" s="272">
        <f>Petrol!K16</f>
        <v>2113</v>
      </c>
      <c r="D32" s="272">
        <f>Petrol!K89</f>
        <v>2128</v>
      </c>
      <c r="E32" s="272">
        <f t="shared" si="0"/>
        <v>2113</v>
      </c>
      <c r="F32" s="272">
        <f>Petrol!K161</f>
        <v>2128</v>
      </c>
      <c r="G32" s="365"/>
      <c r="I32" s="265"/>
    </row>
    <row r="33" spans="2:9" x14ac:dyDescent="0.25">
      <c r="B33" s="269" t="s">
        <v>116</v>
      </c>
      <c r="C33" s="272">
        <f>Petrol!K17</f>
        <v>2125</v>
      </c>
      <c r="D33" s="272">
        <f>Petrol!K90</f>
        <v>2150</v>
      </c>
      <c r="E33" s="272">
        <f t="shared" si="0"/>
        <v>2125</v>
      </c>
      <c r="F33" s="272">
        <f>Petrol!K162</f>
        <v>2140</v>
      </c>
      <c r="G33" s="365"/>
      <c r="I33" s="265"/>
    </row>
    <row r="34" spans="2:9" x14ac:dyDescent="0.25">
      <c r="B34" s="269" t="s">
        <v>117</v>
      </c>
      <c r="C34" s="272">
        <f>Petrol!K18</f>
        <v>2148</v>
      </c>
      <c r="D34" s="272">
        <f>Petrol!K91</f>
        <v>2173</v>
      </c>
      <c r="E34" s="272">
        <f t="shared" si="0"/>
        <v>2148</v>
      </c>
      <c r="F34" s="272">
        <f>Petrol!K163</f>
        <v>2163</v>
      </c>
      <c r="G34" s="365"/>
      <c r="I34" s="265"/>
    </row>
    <row r="35" spans="2:9" x14ac:dyDescent="0.25">
      <c r="B35" s="269" t="s">
        <v>118</v>
      </c>
      <c r="C35" s="272">
        <f>Petrol!K19</f>
        <v>2171</v>
      </c>
      <c r="D35" s="272">
        <f>Petrol!K92</f>
        <v>2196</v>
      </c>
      <c r="E35" s="272">
        <f t="shared" si="0"/>
        <v>2171</v>
      </c>
      <c r="F35" s="272">
        <f>Petrol!K164</f>
        <v>2186</v>
      </c>
      <c r="G35" s="365"/>
      <c r="I35" s="265"/>
    </row>
    <row r="36" spans="2:9" x14ac:dyDescent="0.25">
      <c r="B36" s="269" t="s">
        <v>119</v>
      </c>
      <c r="C36" s="272">
        <f>Petrol!K20</f>
        <v>2187</v>
      </c>
      <c r="D36" s="272">
        <f>Petrol!K93</f>
        <v>2212</v>
      </c>
      <c r="E36" s="272">
        <f t="shared" si="0"/>
        <v>2187</v>
      </c>
      <c r="F36" s="272">
        <f>Petrol!K165</f>
        <v>2202</v>
      </c>
      <c r="G36" s="365"/>
      <c r="I36" s="265"/>
    </row>
    <row r="37" spans="2:9" x14ac:dyDescent="0.25">
      <c r="B37" s="269" t="s">
        <v>120</v>
      </c>
      <c r="C37" s="272">
        <f>Petrol!K21</f>
        <v>2209</v>
      </c>
      <c r="D37" s="272">
        <f>Petrol!K94</f>
        <v>2234</v>
      </c>
      <c r="E37" s="272">
        <f t="shared" si="0"/>
        <v>2209</v>
      </c>
      <c r="F37" s="272">
        <f>Petrol!K166</f>
        <v>2224</v>
      </c>
      <c r="G37" s="365"/>
      <c r="I37" s="265"/>
    </row>
    <row r="38" spans="2:9" x14ac:dyDescent="0.25">
      <c r="B38" s="269" t="s">
        <v>121</v>
      </c>
      <c r="C38" s="272">
        <f>Petrol!K22</f>
        <v>2228</v>
      </c>
      <c r="D38" s="272">
        <f>Petrol!K95</f>
        <v>2253</v>
      </c>
      <c r="E38" s="272">
        <f t="shared" si="0"/>
        <v>2228</v>
      </c>
      <c r="F38" s="272">
        <f>Petrol!K167</f>
        <v>2243</v>
      </c>
      <c r="G38" s="365"/>
      <c r="I38" s="265"/>
    </row>
    <row r="39" spans="2:9" x14ac:dyDescent="0.25">
      <c r="B39" s="269" t="s">
        <v>122</v>
      </c>
      <c r="C39" s="272">
        <f>Petrol!K23</f>
        <v>2189</v>
      </c>
      <c r="D39" s="272">
        <f>Petrol!K96</f>
        <v>2214</v>
      </c>
      <c r="E39" s="272">
        <f t="shared" si="0"/>
        <v>2189</v>
      </c>
      <c r="F39" s="272">
        <f>Petrol!K168</f>
        <v>2204</v>
      </c>
      <c r="G39" s="365"/>
      <c r="I39" s="265"/>
    </row>
    <row r="40" spans="2:9" x14ac:dyDescent="0.25">
      <c r="B40" s="269" t="s">
        <v>123</v>
      </c>
      <c r="C40" s="272">
        <f>Petrol!K24</f>
        <v>2229</v>
      </c>
      <c r="D40" s="272">
        <f>Petrol!K97</f>
        <v>2254</v>
      </c>
      <c r="E40" s="272">
        <f t="shared" si="0"/>
        <v>2229</v>
      </c>
      <c r="F40" s="272">
        <f>Petrol!K169</f>
        <v>2244</v>
      </c>
      <c r="G40" s="365"/>
      <c r="I40" s="265"/>
    </row>
    <row r="41" spans="2:9" x14ac:dyDescent="0.25">
      <c r="B41" s="269" t="s">
        <v>124</v>
      </c>
      <c r="C41" s="272">
        <f>Petrol!K25</f>
        <v>2218</v>
      </c>
      <c r="D41" s="272">
        <f>Petrol!K98</f>
        <v>2243</v>
      </c>
      <c r="E41" s="272">
        <f t="shared" si="0"/>
        <v>2218</v>
      </c>
      <c r="F41" s="272">
        <f>Petrol!K170</f>
        <v>2233</v>
      </c>
      <c r="G41" s="365"/>
      <c r="I41" s="265"/>
    </row>
    <row r="42" spans="2:9" x14ac:dyDescent="0.25">
      <c r="B42" s="269" t="s">
        <v>125</v>
      </c>
      <c r="C42" s="272">
        <f>Petrol!K26</f>
        <v>2125</v>
      </c>
      <c r="D42" s="272">
        <f>Petrol!K99</f>
        <v>2140</v>
      </c>
      <c r="E42" s="272">
        <f t="shared" si="0"/>
        <v>2125</v>
      </c>
      <c r="F42" s="272">
        <f>Petrol!K171</f>
        <v>2140</v>
      </c>
      <c r="G42" s="365"/>
      <c r="I42" s="265"/>
    </row>
    <row r="43" spans="2:9" x14ac:dyDescent="0.25">
      <c r="B43" s="269" t="s">
        <v>71</v>
      </c>
      <c r="C43" s="272">
        <f>Petrol!K27</f>
        <v>2218</v>
      </c>
      <c r="D43" s="272">
        <f>Petrol!K100</f>
        <v>2233</v>
      </c>
      <c r="E43" s="272">
        <f t="shared" si="0"/>
        <v>2218</v>
      </c>
      <c r="F43" s="272">
        <f>Petrol!K172</f>
        <v>2233</v>
      </c>
      <c r="G43" s="365"/>
      <c r="I43" s="265"/>
    </row>
    <row r="44" spans="2:9" x14ac:dyDescent="0.25">
      <c r="B44" s="269" t="s">
        <v>126</v>
      </c>
      <c r="C44" s="272">
        <f>Petrol!K30</f>
        <v>2091</v>
      </c>
      <c r="D44" s="272">
        <f>Petrol!K103</f>
        <v>2106</v>
      </c>
      <c r="E44" s="272">
        <f t="shared" si="0"/>
        <v>2091</v>
      </c>
      <c r="F44" s="272">
        <f>Petrol!K175</f>
        <v>2106</v>
      </c>
      <c r="G44" s="365"/>
      <c r="I44" s="265"/>
    </row>
    <row r="45" spans="2:9" x14ac:dyDescent="0.25">
      <c r="B45" s="269" t="s">
        <v>127</v>
      </c>
      <c r="C45" s="272">
        <f>Petrol!K31</f>
        <v>2104</v>
      </c>
      <c r="D45" s="272">
        <f>Petrol!K104</f>
        <v>2119</v>
      </c>
      <c r="E45" s="272">
        <f t="shared" si="0"/>
        <v>2104</v>
      </c>
      <c r="F45" s="272">
        <f>Petrol!K176</f>
        <v>2119</v>
      </c>
      <c r="G45" s="365"/>
      <c r="I45" s="265"/>
    </row>
    <row r="46" spans="2:9" x14ac:dyDescent="0.25">
      <c r="B46" s="269" t="s">
        <v>128</v>
      </c>
      <c r="C46" s="272">
        <f>Petrol!K32</f>
        <v>2096</v>
      </c>
      <c r="D46" s="272">
        <f>Petrol!K105</f>
        <v>2111</v>
      </c>
      <c r="E46" s="272">
        <f t="shared" si="0"/>
        <v>2096</v>
      </c>
      <c r="F46" s="272">
        <f>Petrol!K177</f>
        <v>2111</v>
      </c>
      <c r="G46" s="365"/>
      <c r="I46" s="265"/>
    </row>
    <row r="47" spans="2:9" x14ac:dyDescent="0.25">
      <c r="B47" s="269" t="s">
        <v>129</v>
      </c>
      <c r="C47" s="272">
        <f>Petrol!K33</f>
        <v>2108</v>
      </c>
      <c r="D47" s="272">
        <f>Petrol!K106</f>
        <v>2123</v>
      </c>
      <c r="E47" s="272">
        <f t="shared" si="0"/>
        <v>2108</v>
      </c>
      <c r="F47" s="272">
        <f>Petrol!K178</f>
        <v>2123</v>
      </c>
      <c r="G47" s="365"/>
      <c r="I47" s="265"/>
    </row>
    <row r="48" spans="2:9" x14ac:dyDescent="0.25">
      <c r="B48" s="269" t="s">
        <v>130</v>
      </c>
      <c r="C48" s="272">
        <f>Petrol!K34</f>
        <v>2122</v>
      </c>
      <c r="D48" s="272">
        <f>Petrol!K107</f>
        <v>2137</v>
      </c>
      <c r="E48" s="272">
        <f t="shared" si="0"/>
        <v>2122</v>
      </c>
      <c r="F48" s="272">
        <f>Petrol!K179</f>
        <v>2137</v>
      </c>
      <c r="G48" s="365"/>
      <c r="I48" s="265"/>
    </row>
    <row r="49" spans="1:10" x14ac:dyDescent="0.25">
      <c r="B49" s="269" t="s">
        <v>131</v>
      </c>
      <c r="C49" s="272">
        <f>Petrol!K35</f>
        <v>2119</v>
      </c>
      <c r="D49" s="272">
        <f>Petrol!K108</f>
        <v>2134</v>
      </c>
      <c r="E49" s="272">
        <f t="shared" si="0"/>
        <v>2119</v>
      </c>
      <c r="F49" s="272">
        <f>Petrol!K180</f>
        <v>2134</v>
      </c>
      <c r="G49" s="365"/>
      <c r="I49" s="265"/>
    </row>
    <row r="50" spans="1:10" x14ac:dyDescent="0.25">
      <c r="A50" s="367"/>
      <c r="B50" s="269" t="s">
        <v>132</v>
      </c>
      <c r="C50" s="272">
        <f>Petrol!K36</f>
        <v>2132</v>
      </c>
      <c r="D50" s="272">
        <f>Petrol!K109</f>
        <v>2147</v>
      </c>
      <c r="E50" s="272">
        <f t="shared" si="0"/>
        <v>2132</v>
      </c>
      <c r="F50" s="272">
        <f>Petrol!K181</f>
        <v>2147</v>
      </c>
      <c r="G50" s="365"/>
      <c r="I50" s="265"/>
    </row>
    <row r="51" spans="1:10" x14ac:dyDescent="0.25">
      <c r="B51" s="269" t="s">
        <v>133</v>
      </c>
      <c r="C51" s="272">
        <f>Petrol!K37</f>
        <v>2137</v>
      </c>
      <c r="D51" s="272">
        <f>Petrol!K110</f>
        <v>2152</v>
      </c>
      <c r="E51" s="272">
        <f t="shared" si="0"/>
        <v>2137</v>
      </c>
      <c r="F51" s="272">
        <f>Petrol!K182</f>
        <v>2152</v>
      </c>
      <c r="G51" s="365"/>
      <c r="I51" s="265"/>
    </row>
    <row r="52" spans="1:10" x14ac:dyDescent="0.25">
      <c r="B52" s="368"/>
      <c r="C52" s="368"/>
      <c r="D52" s="368"/>
      <c r="E52" s="368"/>
      <c r="F52" s="368"/>
      <c r="H52" s="365"/>
      <c r="I52" s="365"/>
    </row>
    <row r="53" spans="1:10" x14ac:dyDescent="0.25">
      <c r="B53" s="368"/>
      <c r="C53" s="368"/>
      <c r="D53" s="368"/>
      <c r="E53" s="368"/>
      <c r="F53" s="368"/>
      <c r="H53" s="365"/>
      <c r="I53" s="365"/>
    </row>
    <row r="54" spans="1:10" ht="16.5" x14ac:dyDescent="0.25">
      <c r="B54" s="419" t="str">
        <f>B24</f>
        <v>Petrol price zones</v>
      </c>
      <c r="C54" s="419"/>
      <c r="D54" s="419"/>
      <c r="E54" s="419"/>
      <c r="F54" s="419"/>
      <c r="G54" s="262"/>
      <c r="H54" s="262"/>
      <c r="I54" s="261"/>
      <c r="J54" s="366"/>
    </row>
    <row r="55" spans="1:10" ht="16.5" x14ac:dyDescent="0.25">
      <c r="A55" s="366"/>
      <c r="B55" s="269"/>
      <c r="C55" s="415" t="s">
        <v>106</v>
      </c>
      <c r="D55" s="415"/>
      <c r="E55" s="270" t="s">
        <v>107</v>
      </c>
      <c r="F55" s="271"/>
      <c r="G55" s="365"/>
      <c r="I55" s="263"/>
    </row>
    <row r="56" spans="1:10" ht="16.5" x14ac:dyDescent="0.25">
      <c r="B56" s="269"/>
      <c r="C56" s="271" t="s">
        <v>108</v>
      </c>
      <c r="D56" s="271" t="s">
        <v>109</v>
      </c>
      <c r="E56" s="271" t="s">
        <v>108</v>
      </c>
      <c r="F56" s="271" t="s">
        <v>109</v>
      </c>
      <c r="G56" s="365"/>
      <c r="I56" s="264"/>
    </row>
    <row r="57" spans="1:10" x14ac:dyDescent="0.25">
      <c r="B57" s="269" t="s">
        <v>134</v>
      </c>
      <c r="C57" s="273">
        <f>Petrol!K38</f>
        <v>2148</v>
      </c>
      <c r="D57" s="272">
        <f>Petrol!K111</f>
        <v>2163</v>
      </c>
      <c r="E57" s="274">
        <f>C57</f>
        <v>2148</v>
      </c>
      <c r="F57" s="273">
        <f>Petrol!K183</f>
        <v>2163</v>
      </c>
      <c r="G57" s="365"/>
      <c r="I57" s="265"/>
    </row>
    <row r="58" spans="1:10" x14ac:dyDescent="0.25">
      <c r="B58" s="269" t="s">
        <v>135</v>
      </c>
      <c r="C58" s="273">
        <f>Petrol!K41</f>
        <v>2113</v>
      </c>
      <c r="D58" s="272">
        <f>Petrol!K114</f>
        <v>2128</v>
      </c>
      <c r="E58" s="274">
        <f t="shared" ref="E58:E85" si="1">C58</f>
        <v>2113</v>
      </c>
      <c r="F58" s="273">
        <f>Petrol!K186</f>
        <v>2128</v>
      </c>
      <c r="G58" s="365"/>
      <c r="I58" s="265"/>
    </row>
    <row r="59" spans="1:10" x14ac:dyDescent="0.25">
      <c r="B59" s="269" t="s">
        <v>136</v>
      </c>
      <c r="C59" s="273">
        <f>Petrol!K42</f>
        <v>2122</v>
      </c>
      <c r="D59" s="272">
        <f>Petrol!K115</f>
        <v>2137</v>
      </c>
      <c r="E59" s="274">
        <f t="shared" si="1"/>
        <v>2122</v>
      </c>
      <c r="F59" s="273">
        <f>Petrol!K187</f>
        <v>2137</v>
      </c>
      <c r="G59" s="365"/>
      <c r="I59" s="265"/>
    </row>
    <row r="60" spans="1:10" x14ac:dyDescent="0.25">
      <c r="A60" s="366"/>
      <c r="B60" s="269" t="s">
        <v>137</v>
      </c>
      <c r="C60" s="273">
        <f>Petrol!K43</f>
        <v>2137</v>
      </c>
      <c r="D60" s="272">
        <f>Petrol!K116</f>
        <v>2162</v>
      </c>
      <c r="E60" s="274">
        <f t="shared" si="1"/>
        <v>2137</v>
      </c>
      <c r="F60" s="273">
        <f>Petrol!K188</f>
        <v>2152</v>
      </c>
      <c r="G60" s="365"/>
      <c r="I60" s="265"/>
    </row>
    <row r="61" spans="1:10" x14ac:dyDescent="0.25">
      <c r="A61" s="366"/>
      <c r="B61" s="269" t="s">
        <v>138</v>
      </c>
      <c r="C61" s="273">
        <f>Petrol!K44</f>
        <v>2150</v>
      </c>
      <c r="D61" s="272">
        <f>Petrol!K117</f>
        <v>2175</v>
      </c>
      <c r="E61" s="274">
        <f t="shared" si="1"/>
        <v>2150</v>
      </c>
      <c r="F61" s="273">
        <f>Petrol!K189</f>
        <v>2165</v>
      </c>
      <c r="G61" s="365"/>
      <c r="I61" s="265"/>
    </row>
    <row r="62" spans="1:10" x14ac:dyDescent="0.25">
      <c r="B62" s="269" t="s">
        <v>139</v>
      </c>
      <c r="C62" s="273">
        <f>Petrol!K45</f>
        <v>2135</v>
      </c>
      <c r="D62" s="272">
        <f>Petrol!K118</f>
        <v>2160</v>
      </c>
      <c r="E62" s="274">
        <f t="shared" si="1"/>
        <v>2135</v>
      </c>
      <c r="F62" s="273">
        <f>Petrol!K190</f>
        <v>2150</v>
      </c>
      <c r="G62" s="365"/>
      <c r="I62" s="265"/>
    </row>
    <row r="63" spans="1:10" x14ac:dyDescent="0.25">
      <c r="B63" s="269" t="s">
        <v>140</v>
      </c>
      <c r="C63" s="273">
        <f>Petrol!K46</f>
        <v>2152</v>
      </c>
      <c r="D63" s="272">
        <f>Petrol!K119</f>
        <v>2177</v>
      </c>
      <c r="E63" s="274">
        <f t="shared" si="1"/>
        <v>2152</v>
      </c>
      <c r="F63" s="273">
        <f>Petrol!K191</f>
        <v>2167</v>
      </c>
      <c r="G63" s="365"/>
      <c r="I63" s="265"/>
    </row>
    <row r="64" spans="1:10" x14ac:dyDescent="0.25">
      <c r="B64" s="269" t="s">
        <v>141</v>
      </c>
      <c r="C64" s="273">
        <f>Petrol!K47</f>
        <v>2175</v>
      </c>
      <c r="D64" s="272">
        <f>Petrol!K120</f>
        <v>2200</v>
      </c>
      <c r="E64" s="274">
        <f t="shared" si="1"/>
        <v>2175</v>
      </c>
      <c r="F64" s="273">
        <f>Petrol!K192</f>
        <v>2190</v>
      </c>
      <c r="G64" s="365"/>
      <c r="I64" s="265"/>
    </row>
    <row r="65" spans="2:9" x14ac:dyDescent="0.25">
      <c r="B65" s="269" t="s">
        <v>142</v>
      </c>
      <c r="C65" s="273">
        <f>Petrol!K48</f>
        <v>2178</v>
      </c>
      <c r="D65" s="272">
        <f>Petrol!K121</f>
        <v>2203</v>
      </c>
      <c r="E65" s="274">
        <f t="shared" si="1"/>
        <v>2178</v>
      </c>
      <c r="F65" s="273">
        <f>Petrol!K193</f>
        <v>2193</v>
      </c>
      <c r="G65" s="365"/>
      <c r="I65" s="265"/>
    </row>
    <row r="66" spans="2:9" x14ac:dyDescent="0.25">
      <c r="B66" s="269" t="s">
        <v>143</v>
      </c>
      <c r="C66" s="273">
        <f>Petrol!K49</f>
        <v>2195</v>
      </c>
      <c r="D66" s="272">
        <f>Petrol!K122</f>
        <v>2220</v>
      </c>
      <c r="E66" s="274">
        <f t="shared" si="1"/>
        <v>2195</v>
      </c>
      <c r="F66" s="273">
        <f>Petrol!K194</f>
        <v>2210</v>
      </c>
      <c r="G66" s="365"/>
      <c r="I66" s="265"/>
    </row>
    <row r="67" spans="2:9" x14ac:dyDescent="0.25">
      <c r="B67" s="269" t="s">
        <v>144</v>
      </c>
      <c r="C67" s="273">
        <f>Petrol!K50</f>
        <v>2216</v>
      </c>
      <c r="D67" s="272">
        <f>Petrol!K123</f>
        <v>2241</v>
      </c>
      <c r="E67" s="274">
        <f t="shared" si="1"/>
        <v>2216</v>
      </c>
      <c r="F67" s="273">
        <f>Petrol!K195</f>
        <v>2231</v>
      </c>
      <c r="G67" s="365"/>
      <c r="I67" s="265"/>
    </row>
    <row r="68" spans="2:9" x14ac:dyDescent="0.25">
      <c r="B68" s="269" t="s">
        <v>145</v>
      </c>
      <c r="C68" s="273">
        <f>Petrol!K51</f>
        <v>2201</v>
      </c>
      <c r="D68" s="272">
        <f>Petrol!K124</f>
        <v>2226</v>
      </c>
      <c r="E68" s="274">
        <f t="shared" si="1"/>
        <v>2201</v>
      </c>
      <c r="F68" s="273">
        <f>Petrol!K196</f>
        <v>2216</v>
      </c>
      <c r="G68" s="365"/>
      <c r="I68" s="265"/>
    </row>
    <row r="69" spans="2:9" x14ac:dyDescent="0.25">
      <c r="B69" s="269" t="s">
        <v>146</v>
      </c>
      <c r="C69" s="273">
        <f>Petrol!K52</f>
        <v>2199</v>
      </c>
      <c r="D69" s="272">
        <f>Petrol!K125</f>
        <v>2224</v>
      </c>
      <c r="E69" s="274">
        <f t="shared" si="1"/>
        <v>2199</v>
      </c>
      <c r="F69" s="273">
        <f>Petrol!K197</f>
        <v>2214</v>
      </c>
      <c r="G69" s="365"/>
      <c r="I69" s="265"/>
    </row>
    <row r="70" spans="2:9" x14ac:dyDescent="0.25">
      <c r="B70" s="269" t="s">
        <v>147</v>
      </c>
      <c r="C70" s="273">
        <f>Petrol!K53</f>
        <v>2218</v>
      </c>
      <c r="D70" s="272">
        <f>Petrol!K126</f>
        <v>2243</v>
      </c>
      <c r="E70" s="274">
        <f t="shared" si="1"/>
        <v>2218</v>
      </c>
      <c r="F70" s="273">
        <f>Petrol!K198</f>
        <v>2233</v>
      </c>
      <c r="G70" s="365"/>
      <c r="I70" s="265"/>
    </row>
    <row r="71" spans="2:9" x14ac:dyDescent="0.25">
      <c r="B71" s="269" t="s">
        <v>148</v>
      </c>
      <c r="C71" s="273">
        <f>Petrol!K54</f>
        <v>2137</v>
      </c>
      <c r="D71" s="272">
        <f>Petrol!K127</f>
        <v>2152</v>
      </c>
      <c r="E71" s="274">
        <f t="shared" si="1"/>
        <v>2137</v>
      </c>
      <c r="F71" s="273">
        <f>Petrol!K199</f>
        <v>2152</v>
      </c>
      <c r="G71" s="365"/>
      <c r="I71" s="265"/>
    </row>
    <row r="72" spans="2:9" x14ac:dyDescent="0.25">
      <c r="B72" s="269" t="s">
        <v>149</v>
      </c>
      <c r="C72" s="273">
        <f>Petrol!K55</f>
        <v>2150</v>
      </c>
      <c r="D72" s="272">
        <f>Petrol!K128</f>
        <v>2165</v>
      </c>
      <c r="E72" s="274">
        <f t="shared" si="1"/>
        <v>2150</v>
      </c>
      <c r="F72" s="273">
        <f>Petrol!K200</f>
        <v>2165</v>
      </c>
      <c r="G72" s="365"/>
      <c r="I72" s="265"/>
    </row>
    <row r="73" spans="2:9" x14ac:dyDescent="0.25">
      <c r="B73" s="269" t="s">
        <v>150</v>
      </c>
      <c r="C73" s="273">
        <f>Petrol!K56</f>
        <v>2152</v>
      </c>
      <c r="D73" s="272">
        <f>Petrol!K129</f>
        <v>2167</v>
      </c>
      <c r="E73" s="274">
        <f t="shared" si="1"/>
        <v>2152</v>
      </c>
      <c r="F73" s="273">
        <f>Petrol!K201</f>
        <v>2167</v>
      </c>
      <c r="G73" s="365"/>
      <c r="I73" s="265"/>
    </row>
    <row r="74" spans="2:9" x14ac:dyDescent="0.25">
      <c r="B74" s="269" t="s">
        <v>151</v>
      </c>
      <c r="C74" s="273">
        <f>Petrol!K57</f>
        <v>2175</v>
      </c>
      <c r="D74" s="272">
        <f>Petrol!K130</f>
        <v>2190</v>
      </c>
      <c r="E74" s="274">
        <f t="shared" si="1"/>
        <v>2175</v>
      </c>
      <c r="F74" s="273">
        <f>Petrol!K202</f>
        <v>2190</v>
      </c>
      <c r="G74" s="365"/>
      <c r="I74" s="265"/>
    </row>
    <row r="75" spans="2:9" x14ac:dyDescent="0.25">
      <c r="B75" s="269" t="s">
        <v>76</v>
      </c>
      <c r="C75" s="273">
        <f>Petrol!K58</f>
        <v>2178</v>
      </c>
      <c r="D75" s="272">
        <f>Petrol!K131</f>
        <v>2193</v>
      </c>
      <c r="E75" s="274">
        <f t="shared" si="1"/>
        <v>2178</v>
      </c>
      <c r="F75" s="273">
        <f>Petrol!K203</f>
        <v>2193</v>
      </c>
      <c r="G75" s="365"/>
      <c r="I75" s="265"/>
    </row>
    <row r="76" spans="2:9" x14ac:dyDescent="0.25">
      <c r="B76" s="269" t="s">
        <v>152</v>
      </c>
      <c r="C76" s="273">
        <f>Petrol!K59</f>
        <v>2195</v>
      </c>
      <c r="D76" s="272">
        <f>Petrol!K132</f>
        <v>2210</v>
      </c>
      <c r="E76" s="274">
        <f t="shared" si="1"/>
        <v>2195</v>
      </c>
      <c r="F76" s="273">
        <f>Petrol!K204</f>
        <v>2210</v>
      </c>
      <c r="G76" s="365"/>
      <c r="I76" s="265"/>
    </row>
    <row r="77" spans="2:9" x14ac:dyDescent="0.25">
      <c r="B77" s="269" t="s">
        <v>153</v>
      </c>
      <c r="C77" s="273">
        <f>Petrol!K60</f>
        <v>2216</v>
      </c>
      <c r="D77" s="272">
        <f>Petrol!K133</f>
        <v>2231</v>
      </c>
      <c r="E77" s="274">
        <f t="shared" si="1"/>
        <v>2216</v>
      </c>
      <c r="F77" s="273">
        <f>Petrol!K205</f>
        <v>2231</v>
      </c>
      <c r="G77" s="365"/>
      <c r="I77" s="265"/>
    </row>
    <row r="78" spans="2:9" x14ac:dyDescent="0.25">
      <c r="B78" s="269" t="s">
        <v>154</v>
      </c>
      <c r="C78" s="273">
        <f>Petrol!K61</f>
        <v>2218</v>
      </c>
      <c r="D78" s="272">
        <f>Petrol!K134</f>
        <v>2233</v>
      </c>
      <c r="E78" s="274">
        <f t="shared" si="1"/>
        <v>2218</v>
      </c>
      <c r="F78" s="273">
        <f>Petrol!K206</f>
        <v>2233</v>
      </c>
      <c r="G78" s="365"/>
      <c r="I78" s="265"/>
    </row>
    <row r="79" spans="2:9" x14ac:dyDescent="0.25">
      <c r="B79" s="269" t="s">
        <v>155</v>
      </c>
      <c r="C79" s="273">
        <f>Petrol!K64</f>
        <v>2149</v>
      </c>
      <c r="D79" s="272">
        <f>Petrol!K137</f>
        <v>2164</v>
      </c>
      <c r="E79" s="274">
        <f t="shared" si="1"/>
        <v>2149</v>
      </c>
      <c r="F79" s="273">
        <f>Petrol!K209</f>
        <v>2164</v>
      </c>
      <c r="G79" s="365"/>
      <c r="I79" s="265"/>
    </row>
    <row r="80" spans="2:9" x14ac:dyDescent="0.25">
      <c r="B80" s="269" t="s">
        <v>156</v>
      </c>
      <c r="C80" s="273">
        <f>Petrol!K65</f>
        <v>2171</v>
      </c>
      <c r="D80" s="272">
        <f>Petrol!K138</f>
        <v>2186</v>
      </c>
      <c r="E80" s="274">
        <f t="shared" si="1"/>
        <v>2171</v>
      </c>
      <c r="F80" s="273">
        <f>Petrol!K210</f>
        <v>2186</v>
      </c>
      <c r="G80" s="365"/>
      <c r="I80" s="265"/>
    </row>
    <row r="81" spans="1:9" x14ac:dyDescent="0.25">
      <c r="B81" s="269" t="s">
        <v>157</v>
      </c>
      <c r="C81" s="273">
        <f>Petrol!K66</f>
        <v>2188</v>
      </c>
      <c r="D81" s="272">
        <f>Petrol!K139</f>
        <v>2203</v>
      </c>
      <c r="E81" s="274">
        <f t="shared" si="1"/>
        <v>2188</v>
      </c>
      <c r="F81" s="273">
        <f>Petrol!K211</f>
        <v>2203</v>
      </c>
      <c r="G81" s="365"/>
      <c r="I81" s="265"/>
    </row>
    <row r="82" spans="1:9" x14ac:dyDescent="0.25">
      <c r="B82" s="269" t="s">
        <v>158</v>
      </c>
      <c r="C82" s="273">
        <f>Petrol!K67</f>
        <v>2186</v>
      </c>
      <c r="D82" s="272">
        <f>Petrol!K140</f>
        <v>2201</v>
      </c>
      <c r="E82" s="274">
        <f t="shared" si="1"/>
        <v>2186</v>
      </c>
      <c r="F82" s="273">
        <f>Petrol!K212</f>
        <v>2201</v>
      </c>
      <c r="G82" s="365"/>
      <c r="I82" s="265"/>
    </row>
    <row r="83" spans="1:9" x14ac:dyDescent="0.25">
      <c r="B83" s="269" t="s">
        <v>159</v>
      </c>
      <c r="C83" s="273">
        <f>Petrol!K68</f>
        <v>2193</v>
      </c>
      <c r="D83" s="272">
        <f>Petrol!K141</f>
        <v>2208</v>
      </c>
      <c r="E83" s="274">
        <f t="shared" si="1"/>
        <v>2193</v>
      </c>
      <c r="F83" s="273">
        <f>Petrol!K213</f>
        <v>2208</v>
      </c>
      <c r="G83" s="365"/>
      <c r="I83" s="265"/>
    </row>
    <row r="84" spans="1:9" x14ac:dyDescent="0.25">
      <c r="B84" s="269" t="s">
        <v>160</v>
      </c>
      <c r="C84" s="273">
        <f>Petrol!K69</f>
        <v>2193</v>
      </c>
      <c r="D84" s="272">
        <f>Petrol!K142</f>
        <v>2208</v>
      </c>
      <c r="E84" s="274">
        <f t="shared" si="1"/>
        <v>2193</v>
      </c>
      <c r="F84" s="273">
        <f>Petrol!K214</f>
        <v>2208</v>
      </c>
      <c r="G84" s="365"/>
      <c r="I84" s="265"/>
    </row>
    <row r="85" spans="1:9" x14ac:dyDescent="0.25">
      <c r="B85" s="275" t="s">
        <v>161</v>
      </c>
      <c r="C85" s="273">
        <f>Petrol!K70</f>
        <v>2208</v>
      </c>
      <c r="D85" s="272">
        <f>Petrol!K143</f>
        <v>2223</v>
      </c>
      <c r="E85" s="274">
        <f t="shared" si="1"/>
        <v>2208</v>
      </c>
      <c r="F85" s="273">
        <f>Petrol!K215</f>
        <v>2223</v>
      </c>
      <c r="G85" s="365"/>
      <c r="I85" s="266"/>
    </row>
    <row r="86" spans="1:9" x14ac:dyDescent="0.25">
      <c r="C86" s="267"/>
      <c r="D86" s="267"/>
      <c r="E86" s="266"/>
      <c r="F86" s="266"/>
      <c r="G86" s="266"/>
      <c r="H86" s="266"/>
    </row>
    <row r="87" spans="1:9" ht="16.5" x14ac:dyDescent="0.3">
      <c r="A87" s="369">
        <v>4</v>
      </c>
      <c r="B87" s="369" t="s">
        <v>162</v>
      </c>
      <c r="F87" s="268"/>
    </row>
    <row r="88" spans="1:9" ht="37.35" customHeight="1" x14ac:dyDescent="0.3">
      <c r="A88" s="276"/>
      <c r="B88" s="420" t="s">
        <v>198</v>
      </c>
      <c r="C88" s="420"/>
      <c r="D88" s="420"/>
      <c r="E88" s="420"/>
      <c r="F88" s="420"/>
      <c r="G88" s="370"/>
      <c r="H88" s="369"/>
      <c r="I88" s="369"/>
    </row>
    <row r="89" spans="1:9" ht="16.5" x14ac:dyDescent="0.3">
      <c r="A89" s="371"/>
    </row>
    <row r="90" spans="1:9" ht="16.5" x14ac:dyDescent="0.3">
      <c r="A90" s="371"/>
      <c r="B90" s="369"/>
    </row>
    <row r="91" spans="1:9" ht="16.5" x14ac:dyDescent="0.3">
      <c r="A91" s="371"/>
      <c r="B91" s="369"/>
    </row>
    <row r="94" spans="1:9" x14ac:dyDescent="0.25">
      <c r="B94" s="365"/>
      <c r="C94" s="365"/>
      <c r="D94" s="365"/>
      <c r="E94" s="365"/>
      <c r="F94" s="365"/>
      <c r="G94" s="365"/>
      <c r="H94" s="365"/>
    </row>
    <row r="95" spans="1:9" x14ac:dyDescent="0.25">
      <c r="B95" s="365"/>
      <c r="C95" s="365"/>
      <c r="D95" s="365"/>
      <c r="E95" s="365"/>
      <c r="F95" s="365"/>
      <c r="G95" s="365"/>
      <c r="H95" s="365"/>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9CBF0E-13B8-4482-9307-C576BF8FD405}">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2021-05-27T06:13:29Z</cp:lastPrinted>
  <dcterms:created xsi:type="dcterms:W3CDTF">1999-04-30T13:31:58Z</dcterms:created>
  <dcterms:modified xsi:type="dcterms:W3CDTF">2022-02-28T11:00:51Z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