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0" windowWidth="19200" windowHeight="6780" tabRatio="601" activeTab="1"/>
  </bookViews>
  <sheets>
    <sheet name="LPG" sheetId="5" r:id="rId1"/>
    <sheet name="Illuminating Paraffin" sheetId="2" r:id="rId2"/>
    <sheet name="Diesel" sheetId="3" r:id="rId3"/>
    <sheet name="Petrol" sheetId="1" r:id="rId4"/>
    <sheet name="LPG Regulations" sheetId="6" r:id="rId5"/>
    <sheet name="Petrol Regulations" sheetId="4" r:id="rId6"/>
  </sheets>
  <definedNames>
    <definedName name="\a">Petrol!#REF!</definedName>
    <definedName name="_xlnm.Print_Area" localSheetId="2">Diesel!$A$1:$E$152</definedName>
    <definedName name="_xlnm.Print_Area" localSheetId="1">'Illuminating Paraffin'!$A$1:$F$82</definedName>
    <definedName name="_xlnm.Print_Area" localSheetId="4">'LPG Regulations'!$A$1:$F$92</definedName>
    <definedName name="_xlnm.Print_Area" localSheetId="3">Petrol!$A$1:$L$234</definedName>
    <definedName name="Print_Area_MI">Petrol!#REF!</definedName>
  </definedNames>
  <calcPr calcId="145621"/>
</workbook>
</file>

<file path=xl/calcChain.xml><?xml version="1.0" encoding="utf-8"?>
<calcChain xmlns="http://schemas.openxmlformats.org/spreadsheetml/2006/main">
  <c r="A85" i="3" l="1"/>
  <c r="A86" i="3"/>
  <c r="B17" i="5" l="1"/>
  <c r="B174" i="1"/>
  <c r="B96" i="1"/>
  <c r="B92" i="3"/>
  <c r="B16" i="3"/>
  <c r="C15" i="2"/>
  <c r="F89" i="5"/>
  <c r="B17" i="1" l="1"/>
  <c r="E17" i="1" l="1"/>
  <c r="D92" i="3" l="1"/>
  <c r="D26" i="3"/>
  <c r="E34" i="2"/>
  <c r="E49" i="2"/>
  <c r="D75" i="1"/>
  <c r="B70" i="1"/>
  <c r="D118" i="1"/>
  <c r="D30" i="1"/>
  <c r="D65" i="2"/>
  <c r="D64" i="2"/>
  <c r="D63" i="2"/>
  <c r="D62" i="2"/>
  <c r="D61" i="2"/>
  <c r="D60" i="2"/>
  <c r="D59" i="2"/>
  <c r="D58" i="2"/>
  <c r="D31" i="2"/>
  <c r="D30" i="2"/>
  <c r="C67" i="1"/>
  <c r="C66" i="1"/>
  <c r="C65" i="1"/>
  <c r="C64" i="1"/>
  <c r="C63" i="1"/>
  <c r="C62" i="1"/>
  <c r="C219" i="1"/>
  <c r="C61" i="1"/>
  <c r="C60" i="1"/>
  <c r="C217" i="1"/>
  <c r="E143" i="1"/>
  <c r="C42" i="3"/>
  <c r="C118" i="3"/>
  <c r="C233" i="1"/>
  <c r="C153" i="1"/>
  <c r="C69" i="3"/>
  <c r="C145" i="3"/>
  <c r="C29" i="3"/>
  <c r="C105" i="3"/>
  <c r="C25" i="3"/>
  <c r="C104" i="1"/>
  <c r="C180" i="1"/>
  <c r="C224" i="1"/>
  <c r="C56" i="3"/>
  <c r="C132" i="3"/>
  <c r="C232" i="1"/>
  <c r="C137" i="1"/>
  <c r="C55" i="3"/>
  <c r="C131" i="3"/>
  <c r="C48" i="3"/>
  <c r="C46" i="3"/>
  <c r="C122" i="3"/>
  <c r="C193" i="1"/>
  <c r="C31" i="3"/>
  <c r="C107" i="3"/>
  <c r="C186" i="1"/>
  <c r="C179" i="1"/>
  <c r="C175" i="1"/>
  <c r="C185" i="1"/>
  <c r="E89" i="5"/>
  <c r="D38" i="5" s="1"/>
  <c r="E38" i="5" s="1"/>
  <c r="F38" i="5" s="1"/>
  <c r="G38" i="5" s="1"/>
  <c r="C67" i="5"/>
  <c r="C66" i="5"/>
  <c r="C65" i="5"/>
  <c r="C64" i="5"/>
  <c r="C63" i="5"/>
  <c r="C62" i="5"/>
  <c r="C61" i="5"/>
  <c r="C60" i="5"/>
  <c r="H167" i="1"/>
  <c r="D165" i="1"/>
  <c r="E149" i="1"/>
  <c r="C138" i="1"/>
  <c r="E115" i="1"/>
  <c r="E105" i="1"/>
  <c r="H89" i="1"/>
  <c r="D87" i="1"/>
  <c r="E74" i="1"/>
  <c r="E64" i="1"/>
  <c r="E38" i="1"/>
  <c r="E28" i="1"/>
  <c r="E211" i="1"/>
  <c r="E219" i="1"/>
  <c r="C207" i="1"/>
  <c r="C100" i="1"/>
  <c r="D100" i="1"/>
  <c r="C120" i="1"/>
  <c r="C53" i="3"/>
  <c r="C129" i="3"/>
  <c r="C133" i="1"/>
  <c r="C27" i="3"/>
  <c r="C107" i="1"/>
  <c r="C227" i="1"/>
  <c r="C75" i="3"/>
  <c r="C151" i="3"/>
  <c r="C136" i="1"/>
  <c r="D136" i="1"/>
  <c r="C57" i="3"/>
  <c r="C133" i="3"/>
  <c r="C63" i="3"/>
  <c r="C103" i="3"/>
  <c r="C183" i="1"/>
  <c r="C211" i="1"/>
  <c r="C215" i="1"/>
  <c r="C218" i="1"/>
  <c r="C51" i="3"/>
  <c r="C127" i="3"/>
  <c r="C52" i="3"/>
  <c r="C134" i="1"/>
  <c r="C50" i="3"/>
  <c r="C222" i="1"/>
  <c r="C204" i="1"/>
  <c r="C126" i="1"/>
  <c r="C112" i="1"/>
  <c r="C117" i="1"/>
  <c r="C132" i="1"/>
  <c r="C196" i="1"/>
  <c r="C38" i="3"/>
  <c r="C114" i="3"/>
  <c r="C118" i="1"/>
  <c r="C28" i="3"/>
  <c r="C65" i="3"/>
  <c r="C141" i="3"/>
  <c r="C223" i="1"/>
  <c r="C145" i="1"/>
  <c r="D145" i="1"/>
  <c r="C19" i="3"/>
  <c r="C95" i="3"/>
  <c r="C127" i="1"/>
  <c r="C146" i="1"/>
  <c r="C66" i="3"/>
  <c r="C142" i="3"/>
  <c r="C155" i="1"/>
  <c r="C177" i="1"/>
  <c r="C109" i="1"/>
  <c r="C198" i="1"/>
  <c r="D198" i="1"/>
  <c r="C40" i="3"/>
  <c r="C116" i="3"/>
  <c r="C24" i="3"/>
  <c r="C100" i="3"/>
  <c r="C99" i="1"/>
  <c r="C103" i="1"/>
  <c r="C187" i="1"/>
  <c r="C213" i="1"/>
  <c r="C135" i="1"/>
  <c r="D135" i="1"/>
  <c r="C143" i="1"/>
  <c r="C221" i="1"/>
  <c r="C102" i="1"/>
  <c r="C208" i="1"/>
  <c r="D208" i="1"/>
  <c r="C188" i="1"/>
  <c r="C115" i="1"/>
  <c r="C144" i="1"/>
  <c r="C96" i="1"/>
  <c r="D96" i="1"/>
  <c r="C16" i="3"/>
  <c r="C92" i="3"/>
  <c r="C174" i="1"/>
  <c r="C121" i="1"/>
  <c r="C206" i="1"/>
  <c r="C128" i="1"/>
  <c r="C231" i="1"/>
  <c r="C101" i="3"/>
  <c r="D101" i="3"/>
  <c r="C49" i="3"/>
  <c r="C125" i="3"/>
  <c r="C209" i="1"/>
  <c r="C131" i="1"/>
  <c r="C141" i="1"/>
  <c r="C73" i="3"/>
  <c r="C154" i="1"/>
  <c r="D154" i="1"/>
  <c r="C35" i="3"/>
  <c r="C111" i="3"/>
  <c r="D111" i="3"/>
  <c r="C74" i="3"/>
  <c r="C22" i="3"/>
  <c r="C98" i="3"/>
  <c r="D98" i="3"/>
  <c r="C59" i="3"/>
  <c r="C135" i="3"/>
  <c r="C108" i="1"/>
  <c r="D108" i="1"/>
  <c r="C129" i="1"/>
  <c r="C54" i="3"/>
  <c r="C130" i="3"/>
  <c r="C210" i="1"/>
  <c r="C61" i="3"/>
  <c r="C137" i="3"/>
  <c r="C182" i="1"/>
  <c r="C149" i="1"/>
  <c r="D149" i="1"/>
  <c r="C105" i="1"/>
  <c r="C64" i="3"/>
  <c r="C140" i="3"/>
  <c r="C139" i="1"/>
  <c r="C212" i="1"/>
  <c r="C214" i="1"/>
  <c r="C43" i="3"/>
  <c r="C119" i="3"/>
  <c r="C201" i="1"/>
  <c r="C21" i="3"/>
  <c r="C97" i="3"/>
  <c r="C101" i="1"/>
  <c r="C130" i="1"/>
  <c r="C123" i="1"/>
  <c r="C97" i="1"/>
  <c r="C17" i="3"/>
  <c r="C93" i="3"/>
  <c r="C150" i="1"/>
  <c r="C228" i="1"/>
  <c r="D228" i="1"/>
  <c r="C70" i="3"/>
  <c r="C146" i="3"/>
  <c r="C98" i="1"/>
  <c r="C18" i="3"/>
  <c r="C94" i="3"/>
  <c r="C176" i="1"/>
  <c r="C142" i="1"/>
  <c r="D142" i="1"/>
  <c r="C62" i="3"/>
  <c r="C138" i="3"/>
  <c r="C220" i="1"/>
  <c r="C128" i="3"/>
  <c r="C106" i="1"/>
  <c r="C184" i="1"/>
  <c r="C26" i="3"/>
  <c r="C102" i="3"/>
  <c r="C32" i="3"/>
  <c r="C108" i="3"/>
  <c r="C190" i="1"/>
  <c r="C41" i="3"/>
  <c r="C199" i="1"/>
  <c r="C181" i="1"/>
  <c r="C23" i="3"/>
  <c r="C99" i="3"/>
  <c r="C200" i="1"/>
  <c r="C122" i="1"/>
  <c r="D122" i="1"/>
  <c r="C140" i="1"/>
  <c r="D140" i="1"/>
  <c r="C60" i="3"/>
  <c r="C136" i="3"/>
  <c r="C110" i="1"/>
  <c r="D110" i="1"/>
  <c r="C30" i="3"/>
  <c r="C106" i="3"/>
  <c r="C194" i="1"/>
  <c r="C116" i="1"/>
  <c r="D116" i="1"/>
  <c r="C36" i="3"/>
  <c r="C112" i="3"/>
  <c r="C39" i="3"/>
  <c r="C115" i="3"/>
  <c r="C197" i="1"/>
  <c r="C119" i="1"/>
  <c r="D119" i="1"/>
  <c r="C230" i="1"/>
  <c r="C152" i="1"/>
  <c r="D152" i="1"/>
  <c r="C72" i="3"/>
  <c r="C205" i="1"/>
  <c r="C47" i="3"/>
  <c r="C123" i="3"/>
  <c r="C20" i="3"/>
  <c r="C96" i="3"/>
  <c r="C178" i="1"/>
  <c r="C71" i="3"/>
  <c r="C147" i="3"/>
  <c r="C229" i="1"/>
  <c r="C151" i="1"/>
  <c r="C111" i="1"/>
  <c r="C189" i="1"/>
  <c r="C37" i="3"/>
  <c r="C113" i="3"/>
  <c r="C195" i="1"/>
  <c r="C58" i="3"/>
  <c r="C134" i="3"/>
  <c r="C216" i="1"/>
  <c r="C149" i="3"/>
  <c r="B111" i="3"/>
  <c r="D114" i="3" s="1"/>
  <c r="E176" i="1"/>
  <c r="E184" i="1"/>
  <c r="E204" i="1"/>
  <c r="E224" i="1"/>
  <c r="E43" i="1"/>
  <c r="E53" i="1"/>
  <c r="E100" i="1"/>
  <c r="E108" i="1"/>
  <c r="E141" i="1"/>
  <c r="E179" i="1"/>
  <c r="C150" i="3"/>
  <c r="C126" i="3"/>
  <c r="E41" i="2"/>
  <c r="C139" i="3"/>
  <c r="C124" i="3"/>
  <c r="C117" i="3"/>
  <c r="C104" i="3"/>
  <c r="D131" i="1"/>
  <c r="F131" i="1" s="1"/>
  <c r="G131" i="1" s="1"/>
  <c r="H131" i="1" s="1"/>
  <c r="D146" i="1"/>
  <c r="D216" i="1"/>
  <c r="D105" i="1"/>
  <c r="D103" i="1"/>
  <c r="D117" i="1"/>
  <c r="D134" i="1"/>
  <c r="B149" i="1"/>
  <c r="D121" i="1"/>
  <c r="D155" i="1"/>
  <c r="D132" i="1"/>
  <c r="D107" i="1"/>
  <c r="D98" i="1"/>
  <c r="F98" i="1" s="1"/>
  <c r="G98" i="1" s="1"/>
  <c r="H98" i="1" s="1"/>
  <c r="K98" i="1" s="1"/>
  <c r="D40" i="4" s="1"/>
  <c r="D151" i="1"/>
  <c r="D97" i="1"/>
  <c r="D144" i="1"/>
  <c r="D120" i="1"/>
  <c r="F120" i="1" s="1"/>
  <c r="G120" i="1" s="1"/>
  <c r="H120" i="1" s="1"/>
  <c r="D123" i="1"/>
  <c r="D104" i="1"/>
  <c r="D115" i="1"/>
  <c r="F115" i="1" s="1"/>
  <c r="G115" i="1" s="1"/>
  <c r="H115" i="1" s="1"/>
  <c r="K115" i="1" s="1"/>
  <c r="D55" i="4" s="1"/>
  <c r="D133" i="1"/>
  <c r="D129" i="1"/>
  <c r="D99" i="1"/>
  <c r="D126" i="1"/>
  <c r="D150" i="1"/>
  <c r="B115" i="1"/>
  <c r="D130" i="1"/>
  <c r="D101" i="1"/>
  <c r="D128" i="1"/>
  <c r="D153" i="1"/>
  <c r="D138" i="1"/>
  <c r="D112" i="1"/>
  <c r="D141" i="1"/>
  <c r="F141" i="1" s="1"/>
  <c r="G141" i="1" s="1"/>
  <c r="H141" i="1" s="1"/>
  <c r="I141" i="1" s="1"/>
  <c r="J141" i="1" s="1"/>
  <c r="D139" i="1"/>
  <c r="D102" i="1"/>
  <c r="D109" i="1"/>
  <c r="D106" i="1"/>
  <c r="D143" i="1"/>
  <c r="F143" i="1" s="1"/>
  <c r="G143" i="1" s="1"/>
  <c r="H143" i="1" s="1"/>
  <c r="I143" i="1" s="1"/>
  <c r="J143" i="1" s="1"/>
  <c r="D111" i="1"/>
  <c r="B122" i="3"/>
  <c r="D130" i="3" s="1"/>
  <c r="D20" i="3"/>
  <c r="D54" i="1"/>
  <c r="D72" i="1"/>
  <c r="D70" i="1"/>
  <c r="E68" i="2"/>
  <c r="E47" i="2"/>
  <c r="D39" i="1"/>
  <c r="D66" i="1"/>
  <c r="D20" i="1"/>
  <c r="D22" i="1"/>
  <c r="D32" i="1"/>
  <c r="D57" i="1"/>
  <c r="F57" i="1" s="1"/>
  <c r="G57" i="1" s="1"/>
  <c r="H57" i="1" s="1"/>
  <c r="K57" i="1" s="1"/>
  <c r="C79" i="4" s="1"/>
  <c r="E79" i="4" s="1"/>
  <c r="D19" i="1"/>
  <c r="D58" i="1"/>
  <c r="D48" i="1"/>
  <c r="D52" i="1"/>
  <c r="E193" i="1"/>
  <c r="E139" i="1"/>
  <c r="E131" i="1"/>
  <c r="E121" i="1"/>
  <c r="E111" i="1"/>
  <c r="E103" i="1"/>
  <c r="E72" i="1"/>
  <c r="E62" i="1"/>
  <c r="E54" i="1"/>
  <c r="E44" i="1"/>
  <c r="E36" i="1"/>
  <c r="E26" i="1"/>
  <c r="E18" i="1"/>
  <c r="E201" i="1"/>
  <c r="E213" i="1"/>
  <c r="E220" i="1"/>
  <c r="E231" i="1"/>
  <c r="E133" i="1"/>
  <c r="E142" i="1"/>
  <c r="E152" i="1"/>
  <c r="E178" i="1"/>
  <c r="E186" i="1"/>
  <c r="E196" i="1"/>
  <c r="E212" i="1"/>
  <c r="E200" i="1"/>
  <c r="E19" i="1"/>
  <c r="E27" i="1"/>
  <c r="E37" i="1"/>
  <c r="E47" i="1"/>
  <c r="E55" i="1"/>
  <c r="E63" i="1"/>
  <c r="E75" i="1"/>
  <c r="E102" i="1"/>
  <c r="E110" i="1"/>
  <c r="E120" i="1"/>
  <c r="E130" i="1"/>
  <c r="E145" i="1"/>
  <c r="E187" i="1"/>
  <c r="E185" i="1"/>
  <c r="E217" i="1"/>
  <c r="E71" i="1"/>
  <c r="E183" i="1"/>
  <c r="E153" i="1"/>
  <c r="E129" i="1"/>
  <c r="E119" i="1"/>
  <c r="E109" i="1"/>
  <c r="E101" i="1"/>
  <c r="E70" i="1"/>
  <c r="E60" i="1"/>
  <c r="E52" i="1"/>
  <c r="E42" i="1"/>
  <c r="E32" i="1"/>
  <c r="E24" i="1"/>
  <c r="E227" i="1"/>
  <c r="E205" i="1"/>
  <c r="E214" i="1"/>
  <c r="E221" i="1"/>
  <c r="E232" i="1"/>
  <c r="E135" i="1"/>
  <c r="E144" i="1"/>
  <c r="E154" i="1"/>
  <c r="E180" i="1"/>
  <c r="E188" i="1"/>
  <c r="E198" i="1"/>
  <c r="E208" i="1"/>
  <c r="E230" i="1"/>
  <c r="E21" i="1"/>
  <c r="E29" i="1"/>
  <c r="E39" i="1"/>
  <c r="E49" i="1"/>
  <c r="E57" i="1"/>
  <c r="E65" i="1"/>
  <c r="E96" i="1"/>
  <c r="E104" i="1"/>
  <c r="E112" i="1"/>
  <c r="E122" i="1"/>
  <c r="E132" i="1"/>
  <c r="E151" i="1"/>
  <c r="F151" i="1" s="1"/>
  <c r="G151" i="1" s="1"/>
  <c r="H151" i="1" s="1"/>
  <c r="K151" i="1" s="1"/>
  <c r="D92" i="4" s="1"/>
  <c r="E197" i="1"/>
  <c r="E189" i="1"/>
  <c r="D195" i="1"/>
  <c r="D174" i="1"/>
  <c r="D180" i="1"/>
  <c r="D205" i="1"/>
  <c r="F205" i="1" s="1"/>
  <c r="G205" i="1" s="1"/>
  <c r="H205" i="1" s="1"/>
  <c r="I205" i="1" s="1"/>
  <c r="J205" i="1" s="1"/>
  <c r="D196" i="1"/>
  <c r="F196" i="1" s="1"/>
  <c r="G196" i="1" s="1"/>
  <c r="H196" i="1" s="1"/>
  <c r="D188" i="1"/>
  <c r="D206" i="1"/>
  <c r="D181" i="1"/>
  <c r="F181" i="1" s="1"/>
  <c r="G181" i="1" s="1"/>
  <c r="H181" i="1" s="1"/>
  <c r="D222" i="1"/>
  <c r="D233" i="1"/>
  <c r="D232" i="1"/>
  <c r="D199" i="1"/>
  <c r="F199" i="1" s="1"/>
  <c r="G199" i="1" s="1"/>
  <c r="H199" i="1" s="1"/>
  <c r="D182" i="1"/>
  <c r="D185" i="1"/>
  <c r="F185" i="1" s="1"/>
  <c r="G185" i="1" s="1"/>
  <c r="H185" i="1" s="1"/>
  <c r="D213" i="1"/>
  <c r="F213" i="1" s="1"/>
  <c r="G213" i="1" s="1"/>
  <c r="H213" i="1" s="1"/>
  <c r="D186" i="1"/>
  <c r="F186" i="1" s="1"/>
  <c r="G186" i="1" s="1"/>
  <c r="H186" i="1" s="1"/>
  <c r="D212" i="1"/>
  <c r="D201" i="1"/>
  <c r="F201" i="1" s="1"/>
  <c r="G201" i="1" s="1"/>
  <c r="H201" i="1" s="1"/>
  <c r="D204" i="1"/>
  <c r="F204" i="1" s="1"/>
  <c r="G204" i="1" s="1"/>
  <c r="H204" i="1" s="1"/>
  <c r="I204" i="1" s="1"/>
  <c r="J204" i="1" s="1"/>
  <c r="D187" i="1"/>
  <c r="F187" i="1" s="1"/>
  <c r="G187" i="1" s="1"/>
  <c r="H187" i="1" s="1"/>
  <c r="D197" i="1"/>
  <c r="D211" i="1"/>
  <c r="F211" i="1" s="1"/>
  <c r="G211" i="1" s="1"/>
  <c r="H211" i="1" s="1"/>
  <c r="D175" i="1"/>
  <c r="D200" i="1"/>
  <c r="F200" i="1" s="1"/>
  <c r="G200" i="1" s="1"/>
  <c r="H200" i="1" s="1"/>
  <c r="I200" i="1" s="1"/>
  <c r="J200" i="1" s="1"/>
  <c r="D184" i="1"/>
  <c r="D189" i="1"/>
  <c r="D220" i="1"/>
  <c r="D176" i="1"/>
  <c r="F176" i="1" s="1"/>
  <c r="G176" i="1" s="1"/>
  <c r="H176" i="1" s="1"/>
  <c r="I176" i="1" s="1"/>
  <c r="J176" i="1" s="1"/>
  <c r="D30" i="3"/>
  <c r="D19" i="3"/>
  <c r="D16" i="3"/>
  <c r="D32" i="3"/>
  <c r="D31" i="3"/>
  <c r="D22" i="3"/>
  <c r="D23" i="3"/>
  <c r="E31" i="2"/>
  <c r="E19" i="2"/>
  <c r="E35" i="2"/>
  <c r="C148" i="3"/>
  <c r="F101" i="1"/>
  <c r="G101" i="1" s="1"/>
  <c r="H101" i="1" s="1"/>
  <c r="E136" i="1"/>
  <c r="E98" i="1"/>
  <c r="E41" i="1"/>
  <c r="E206" i="1"/>
  <c r="E174" i="1"/>
  <c r="E207" i="1"/>
  <c r="E40" i="1"/>
  <c r="E76" i="1"/>
  <c r="E117" i="1"/>
  <c r="D18" i="3"/>
  <c r="E209" i="1"/>
  <c r="E128" i="1"/>
  <c r="E73" i="1"/>
  <c r="E33" i="1"/>
  <c r="E216" i="1"/>
  <c r="E150" i="1"/>
  <c r="E199" i="1"/>
  <c r="E48" i="1"/>
  <c r="E123" i="1"/>
  <c r="E195" i="1"/>
  <c r="E126" i="1"/>
  <c r="E67" i="1"/>
  <c r="E31" i="1"/>
  <c r="E210" i="1"/>
  <c r="E146" i="1"/>
  <c r="E229" i="1"/>
  <c r="E50" i="1"/>
  <c r="E127" i="1"/>
  <c r="E175" i="1"/>
  <c r="E181" i="1"/>
  <c r="E118" i="1"/>
  <c r="E61" i="1"/>
  <c r="E25" i="1"/>
  <c r="E194" i="1"/>
  <c r="E140" i="1"/>
  <c r="E223" i="1"/>
  <c r="E20" i="1"/>
  <c r="E56" i="1"/>
  <c r="E97" i="1"/>
  <c r="E134" i="1"/>
  <c r="E215" i="1"/>
  <c r="E177" i="1"/>
  <c r="E116" i="1"/>
  <c r="E59" i="1"/>
  <c r="E23" i="1"/>
  <c r="E190" i="1"/>
  <c r="E137" i="1"/>
  <c r="E222" i="1"/>
  <c r="E22" i="1"/>
  <c r="E58" i="1"/>
  <c r="E99" i="1"/>
  <c r="E138" i="1"/>
  <c r="E233" i="1"/>
  <c r="E155" i="1"/>
  <c r="E106" i="1"/>
  <c r="E51" i="1"/>
  <c r="E228" i="1"/>
  <c r="E182" i="1"/>
  <c r="E218" i="1"/>
  <c r="E30" i="1"/>
  <c r="E66" i="1"/>
  <c r="E107" i="1"/>
  <c r="D219" i="1"/>
  <c r="D127" i="1"/>
  <c r="F127" i="1" s="1"/>
  <c r="G127" i="1" s="1"/>
  <c r="H127" i="1" s="1"/>
  <c r="D137" i="1"/>
  <c r="F30" i="1" l="1"/>
  <c r="G30" i="1" s="1"/>
  <c r="H30" i="1" s="1"/>
  <c r="I30" i="1" s="1"/>
  <c r="J30" i="1" s="1"/>
  <c r="F102" i="1"/>
  <c r="G102" i="1" s="1"/>
  <c r="H102" i="1" s="1"/>
  <c r="K102" i="1" s="1"/>
  <c r="D44" i="4" s="1"/>
  <c r="F138" i="1"/>
  <c r="G138" i="1" s="1"/>
  <c r="H138" i="1" s="1"/>
  <c r="K138" i="1" s="1"/>
  <c r="D81" i="4" s="1"/>
  <c r="F132" i="1"/>
  <c r="G132" i="1" s="1"/>
  <c r="H132" i="1" s="1"/>
  <c r="K132" i="1" s="1"/>
  <c r="D75" i="4" s="1"/>
  <c r="F134" i="1"/>
  <c r="G134" i="1" s="1"/>
  <c r="H134" i="1" s="1"/>
  <c r="I134" i="1" s="1"/>
  <c r="J134" i="1" s="1"/>
  <c r="F216" i="1"/>
  <c r="G216" i="1" s="1"/>
  <c r="H216" i="1" s="1"/>
  <c r="I216" i="1" s="1"/>
  <c r="J216" i="1" s="1"/>
  <c r="F119" i="1"/>
  <c r="G119" i="1" s="1"/>
  <c r="H119" i="1" s="1"/>
  <c r="K119" i="1" s="1"/>
  <c r="D59" i="4" s="1"/>
  <c r="F135" i="1"/>
  <c r="G135" i="1" s="1"/>
  <c r="H135" i="1" s="1"/>
  <c r="K135" i="1" s="1"/>
  <c r="D78" i="4" s="1"/>
  <c r="F96" i="1"/>
  <c r="G96" i="1" s="1"/>
  <c r="H96" i="1" s="1"/>
  <c r="K96" i="1" s="1"/>
  <c r="D38" i="4" s="1"/>
  <c r="F189" i="1"/>
  <c r="G189" i="1" s="1"/>
  <c r="H189" i="1" s="1"/>
  <c r="K189" i="1" s="1"/>
  <c r="F53" i="4" s="1"/>
  <c r="F197" i="1"/>
  <c r="G197" i="1" s="1"/>
  <c r="H197" i="1" s="1"/>
  <c r="I197" i="1" s="1"/>
  <c r="J197" i="1" s="1"/>
  <c r="F188" i="1"/>
  <c r="G188" i="1" s="1"/>
  <c r="H188" i="1" s="1"/>
  <c r="I188" i="1" s="1"/>
  <c r="J188" i="1" s="1"/>
  <c r="F174" i="1"/>
  <c r="G174" i="1" s="1"/>
  <c r="H174" i="1" s="1"/>
  <c r="F58" i="1"/>
  <c r="G58" i="1" s="1"/>
  <c r="H58" i="1" s="1"/>
  <c r="I58" i="1" s="1"/>
  <c r="J58" i="1" s="1"/>
  <c r="F54" i="1"/>
  <c r="G54" i="1" s="1"/>
  <c r="H54" i="1" s="1"/>
  <c r="K54" i="1" s="1"/>
  <c r="C76" i="4" s="1"/>
  <c r="E76" i="4" s="1"/>
  <c r="F149" i="1"/>
  <c r="G149" i="1" s="1"/>
  <c r="H149" i="1" s="1"/>
  <c r="I149" i="1" s="1"/>
  <c r="J149" i="1" s="1"/>
  <c r="D116" i="3"/>
  <c r="F103" i="1"/>
  <c r="G103" i="1" s="1"/>
  <c r="H103" i="1" s="1"/>
  <c r="I103" i="1" s="1"/>
  <c r="J103" i="1" s="1"/>
  <c r="F111" i="1"/>
  <c r="G111" i="1" s="1"/>
  <c r="H111" i="1" s="1"/>
  <c r="I111" i="1" s="1"/>
  <c r="J111" i="1" s="1"/>
  <c r="F233" i="1"/>
  <c r="G233" i="1" s="1"/>
  <c r="H233" i="1" s="1"/>
  <c r="K233" i="1" s="1"/>
  <c r="F96" i="4" s="1"/>
  <c r="F52" i="1"/>
  <c r="G52" i="1" s="1"/>
  <c r="H52" i="1" s="1"/>
  <c r="K52" i="1" s="1"/>
  <c r="C74" i="4" s="1"/>
  <c r="E74" i="4" s="1"/>
  <c r="F66" i="1"/>
  <c r="G66" i="1" s="1"/>
  <c r="H66" i="1" s="1"/>
  <c r="K66" i="1" s="1"/>
  <c r="C88" i="4" s="1"/>
  <c r="E88" i="4" s="1"/>
  <c r="F70" i="1"/>
  <c r="G70" i="1" s="1"/>
  <c r="H70" i="1" s="1"/>
  <c r="I70" i="1" s="1"/>
  <c r="J70" i="1" s="1"/>
  <c r="F106" i="1"/>
  <c r="G106" i="1" s="1"/>
  <c r="H106" i="1" s="1"/>
  <c r="K106" i="1" s="1"/>
  <c r="D48" i="4" s="1"/>
  <c r="F128" i="1"/>
  <c r="G128" i="1" s="1"/>
  <c r="H128" i="1" s="1"/>
  <c r="I128" i="1" s="1"/>
  <c r="J128" i="1" s="1"/>
  <c r="F150" i="1"/>
  <c r="G150" i="1" s="1"/>
  <c r="H150" i="1" s="1"/>
  <c r="K150" i="1" s="1"/>
  <c r="D91" i="4" s="1"/>
  <c r="F133" i="1"/>
  <c r="G133" i="1" s="1"/>
  <c r="H133" i="1" s="1"/>
  <c r="I133" i="1" s="1"/>
  <c r="J133" i="1" s="1"/>
  <c r="F121" i="1"/>
  <c r="G121" i="1" s="1"/>
  <c r="H121" i="1" s="1"/>
  <c r="K121" i="1" s="1"/>
  <c r="D61" i="4" s="1"/>
  <c r="F122" i="1"/>
  <c r="G122" i="1" s="1"/>
  <c r="H122" i="1" s="1"/>
  <c r="I122" i="1" s="1"/>
  <c r="J122" i="1" s="1"/>
  <c r="F108" i="1"/>
  <c r="G108" i="1" s="1"/>
  <c r="H108" i="1" s="1"/>
  <c r="I108" i="1" s="1"/>
  <c r="J108" i="1" s="1"/>
  <c r="F198" i="1"/>
  <c r="G198" i="1" s="1"/>
  <c r="H198" i="1" s="1"/>
  <c r="K198" i="1" s="1"/>
  <c r="F60" i="4" s="1"/>
  <c r="F136" i="1"/>
  <c r="G136" i="1" s="1"/>
  <c r="H136" i="1" s="1"/>
  <c r="K136" i="1" s="1"/>
  <c r="D79" i="4" s="1"/>
  <c r="F137" i="1"/>
  <c r="G137" i="1" s="1"/>
  <c r="H137" i="1" s="1"/>
  <c r="K137" i="1" s="1"/>
  <c r="D80" i="4" s="1"/>
  <c r="F219" i="1"/>
  <c r="G219" i="1" s="1"/>
  <c r="H219" i="1" s="1"/>
  <c r="K219" i="1" s="1"/>
  <c r="F84" i="4" s="1"/>
  <c r="F184" i="1"/>
  <c r="G184" i="1" s="1"/>
  <c r="H184" i="1" s="1"/>
  <c r="I184" i="1" s="1"/>
  <c r="J184" i="1" s="1"/>
  <c r="F212" i="1"/>
  <c r="G212" i="1" s="1"/>
  <c r="H212" i="1" s="1"/>
  <c r="K212" i="1" s="1"/>
  <c r="F77" i="4" s="1"/>
  <c r="F182" i="1"/>
  <c r="G182" i="1" s="1"/>
  <c r="H182" i="1" s="1"/>
  <c r="F222" i="1"/>
  <c r="G222" i="1" s="1"/>
  <c r="H222" i="1" s="1"/>
  <c r="I222" i="1" s="1"/>
  <c r="J222" i="1" s="1"/>
  <c r="F180" i="1"/>
  <c r="G180" i="1" s="1"/>
  <c r="H180" i="1" s="1"/>
  <c r="K180" i="1" s="1"/>
  <c r="F44" i="4" s="1"/>
  <c r="F48" i="1"/>
  <c r="G48" i="1" s="1"/>
  <c r="H48" i="1" s="1"/>
  <c r="I48" i="1" s="1"/>
  <c r="J48" i="1" s="1"/>
  <c r="F32" i="1"/>
  <c r="G32" i="1" s="1"/>
  <c r="H32" i="1" s="1"/>
  <c r="I32" i="1" s="1"/>
  <c r="J32" i="1" s="1"/>
  <c r="F39" i="1"/>
  <c r="G39" i="1" s="1"/>
  <c r="H39" i="1" s="1"/>
  <c r="I39" i="1" s="1"/>
  <c r="J39" i="1" s="1"/>
  <c r="F72" i="1"/>
  <c r="G72" i="1" s="1"/>
  <c r="H72" i="1" s="1"/>
  <c r="K72" i="1" s="1"/>
  <c r="C92" i="4" s="1"/>
  <c r="E92" i="4" s="1"/>
  <c r="F109" i="1"/>
  <c r="G109" i="1" s="1"/>
  <c r="H109" i="1" s="1"/>
  <c r="K109" i="1" s="1"/>
  <c r="D51" i="4" s="1"/>
  <c r="F112" i="1"/>
  <c r="G112" i="1" s="1"/>
  <c r="H112" i="1" s="1"/>
  <c r="K112" i="1" s="1"/>
  <c r="D54" i="4" s="1"/>
  <c r="F126" i="1"/>
  <c r="G126" i="1" s="1"/>
  <c r="H126" i="1" s="1"/>
  <c r="I126" i="1" s="1"/>
  <c r="J126" i="1" s="1"/>
  <c r="F144" i="1"/>
  <c r="G144" i="1" s="1"/>
  <c r="H144" i="1" s="1"/>
  <c r="K144" i="1" s="1"/>
  <c r="D87" i="4" s="1"/>
  <c r="F107" i="1"/>
  <c r="G107" i="1" s="1"/>
  <c r="H107" i="1" s="1"/>
  <c r="I107" i="1" s="1"/>
  <c r="J107" i="1" s="1"/>
  <c r="F105" i="1"/>
  <c r="G105" i="1" s="1"/>
  <c r="H105" i="1" s="1"/>
  <c r="K105" i="1" s="1"/>
  <c r="D47" i="4" s="1"/>
  <c r="F116" i="1"/>
  <c r="G116" i="1" s="1"/>
  <c r="H116" i="1" s="1"/>
  <c r="I116" i="1" s="1"/>
  <c r="J116" i="1" s="1"/>
  <c r="F208" i="1"/>
  <c r="G208" i="1" s="1"/>
  <c r="H208" i="1" s="1"/>
  <c r="I208" i="1" s="1"/>
  <c r="J208" i="1" s="1"/>
  <c r="F118" i="1"/>
  <c r="G118" i="1" s="1"/>
  <c r="H118" i="1" s="1"/>
  <c r="I118" i="1" s="1"/>
  <c r="J118" i="1" s="1"/>
  <c r="F22" i="1"/>
  <c r="G22" i="1" s="1"/>
  <c r="H22" i="1" s="1"/>
  <c r="I22" i="1" s="1"/>
  <c r="J22" i="1" s="1"/>
  <c r="F130" i="1"/>
  <c r="G130" i="1" s="1"/>
  <c r="H130" i="1" s="1"/>
  <c r="K130" i="1" s="1"/>
  <c r="D73" i="4" s="1"/>
  <c r="F99" i="1"/>
  <c r="G99" i="1" s="1"/>
  <c r="H99" i="1" s="1"/>
  <c r="K99" i="1" s="1"/>
  <c r="D41" i="4" s="1"/>
  <c r="F104" i="1"/>
  <c r="G104" i="1" s="1"/>
  <c r="H104" i="1" s="1"/>
  <c r="K104" i="1" s="1"/>
  <c r="D46" i="4" s="1"/>
  <c r="F97" i="1"/>
  <c r="G97" i="1" s="1"/>
  <c r="H97" i="1" s="1"/>
  <c r="K97" i="1" s="1"/>
  <c r="D39" i="4" s="1"/>
  <c r="F110" i="1"/>
  <c r="G110" i="1" s="1"/>
  <c r="H110" i="1" s="1"/>
  <c r="I110" i="1" s="1"/>
  <c r="J110" i="1" s="1"/>
  <c r="F140" i="1"/>
  <c r="G140" i="1" s="1"/>
  <c r="H140" i="1" s="1"/>
  <c r="I140" i="1" s="1"/>
  <c r="J140" i="1" s="1"/>
  <c r="F220" i="1"/>
  <c r="G220" i="1" s="1"/>
  <c r="H220" i="1" s="1"/>
  <c r="I220" i="1" s="1"/>
  <c r="J220" i="1" s="1"/>
  <c r="F175" i="1"/>
  <c r="G175" i="1" s="1"/>
  <c r="H175" i="1" s="1"/>
  <c r="K175" i="1" s="1"/>
  <c r="F39" i="4" s="1"/>
  <c r="F232" i="1"/>
  <c r="G232" i="1" s="1"/>
  <c r="H232" i="1" s="1"/>
  <c r="I232" i="1" s="1"/>
  <c r="J232" i="1" s="1"/>
  <c r="F206" i="1"/>
  <c r="G206" i="1" s="1"/>
  <c r="H206" i="1" s="1"/>
  <c r="K206" i="1" s="1"/>
  <c r="F71" i="4" s="1"/>
  <c r="F195" i="1"/>
  <c r="G195" i="1" s="1"/>
  <c r="H195" i="1" s="1"/>
  <c r="I195" i="1" s="1"/>
  <c r="J195" i="1" s="1"/>
  <c r="F19" i="1"/>
  <c r="G19" i="1" s="1"/>
  <c r="H19" i="1" s="1"/>
  <c r="I19" i="1" s="1"/>
  <c r="J19" i="1" s="1"/>
  <c r="F20" i="1"/>
  <c r="K10" i="1" s="1"/>
  <c r="F139" i="1"/>
  <c r="G139" i="1" s="1"/>
  <c r="H139" i="1" s="1"/>
  <c r="K139" i="1" s="1"/>
  <c r="D82" i="4" s="1"/>
  <c r="F153" i="1"/>
  <c r="G153" i="1" s="1"/>
  <c r="H153" i="1" s="1"/>
  <c r="I153" i="1" s="1"/>
  <c r="J153" i="1" s="1"/>
  <c r="F129" i="1"/>
  <c r="G129" i="1" s="1"/>
  <c r="H129" i="1" s="1"/>
  <c r="I129" i="1" s="1"/>
  <c r="J129" i="1" s="1"/>
  <c r="F123" i="1"/>
  <c r="G123" i="1" s="1"/>
  <c r="H123" i="1" s="1"/>
  <c r="I123" i="1" s="1"/>
  <c r="J123" i="1" s="1"/>
  <c r="F155" i="1"/>
  <c r="G155" i="1" s="1"/>
  <c r="H155" i="1" s="1"/>
  <c r="K155" i="1" s="1"/>
  <c r="D96" i="4" s="1"/>
  <c r="F117" i="1"/>
  <c r="G117" i="1" s="1"/>
  <c r="H117" i="1" s="1"/>
  <c r="I117" i="1" s="1"/>
  <c r="J117" i="1" s="1"/>
  <c r="F146" i="1"/>
  <c r="G146" i="1" s="1"/>
  <c r="H146" i="1" s="1"/>
  <c r="K146" i="1" s="1"/>
  <c r="D89" i="4" s="1"/>
  <c r="F152" i="1"/>
  <c r="G152" i="1" s="1"/>
  <c r="H152" i="1" s="1"/>
  <c r="I152" i="1" s="1"/>
  <c r="J152" i="1" s="1"/>
  <c r="F142" i="1"/>
  <c r="G142" i="1" s="1"/>
  <c r="H142" i="1" s="1"/>
  <c r="K142" i="1" s="1"/>
  <c r="D85" i="4" s="1"/>
  <c r="F228" i="1"/>
  <c r="G228" i="1" s="1"/>
  <c r="H228" i="1" s="1"/>
  <c r="I228" i="1" s="1"/>
  <c r="J228" i="1" s="1"/>
  <c r="F154" i="1"/>
  <c r="G154" i="1" s="1"/>
  <c r="H154" i="1" s="1"/>
  <c r="K154" i="1" s="1"/>
  <c r="D95" i="4" s="1"/>
  <c r="F145" i="1"/>
  <c r="G145" i="1" s="1"/>
  <c r="H145" i="1" s="1"/>
  <c r="I145" i="1" s="1"/>
  <c r="J145" i="1" s="1"/>
  <c r="F100" i="1"/>
  <c r="G100" i="1" s="1"/>
  <c r="H100" i="1" s="1"/>
  <c r="K100" i="1" s="1"/>
  <c r="D42" i="4" s="1"/>
  <c r="F75" i="1"/>
  <c r="G75" i="1" s="1"/>
  <c r="H75" i="1" s="1"/>
  <c r="I75" i="1" s="1"/>
  <c r="J75" i="1" s="1"/>
  <c r="I196" i="1"/>
  <c r="J196" i="1" s="1"/>
  <c r="K196" i="1"/>
  <c r="F58" i="4" s="1"/>
  <c r="K120" i="1"/>
  <c r="D60" i="4" s="1"/>
  <c r="I120" i="1"/>
  <c r="J120" i="1" s="1"/>
  <c r="D119" i="3"/>
  <c r="K200" i="1"/>
  <c r="F62" i="4" s="1"/>
  <c r="I138" i="1"/>
  <c r="J138" i="1" s="1"/>
  <c r="K176" i="1"/>
  <c r="F40" i="4" s="1"/>
  <c r="D124" i="3"/>
  <c r="D145" i="3"/>
  <c r="D59" i="5"/>
  <c r="E59" i="5" s="1"/>
  <c r="F59" i="5" s="1"/>
  <c r="G59" i="5" s="1"/>
  <c r="I185" i="1"/>
  <c r="J185" i="1" s="1"/>
  <c r="K185" i="1"/>
  <c r="F49" i="4" s="1"/>
  <c r="K186" i="1"/>
  <c r="F50" i="4" s="1"/>
  <c r="I186" i="1"/>
  <c r="J186" i="1" s="1"/>
  <c r="K205" i="1"/>
  <c r="F70" i="4" s="1"/>
  <c r="K129" i="1"/>
  <c r="D72" i="4" s="1"/>
  <c r="K143" i="1"/>
  <c r="D86" i="4" s="1"/>
  <c r="D58" i="5"/>
  <c r="E58" i="5" s="1"/>
  <c r="F58" i="5" s="1"/>
  <c r="G58" i="5" s="1"/>
  <c r="D28" i="5"/>
  <c r="E28" i="5" s="1"/>
  <c r="F28" i="5" s="1"/>
  <c r="G28" i="5" s="1"/>
  <c r="D72" i="5"/>
  <c r="E72" i="5" s="1"/>
  <c r="F72" i="5" s="1"/>
  <c r="G72" i="5" s="1"/>
  <c r="D70" i="5"/>
  <c r="E70" i="5" s="1"/>
  <c r="F70" i="5" s="1"/>
  <c r="G70" i="5" s="1"/>
  <c r="D39" i="5"/>
  <c r="E39" i="5" s="1"/>
  <c r="F39" i="5" s="1"/>
  <c r="G39" i="5" s="1"/>
  <c r="D21" i="5"/>
  <c r="E21" i="5" s="1"/>
  <c r="F21" i="5" s="1"/>
  <c r="G21" i="5" s="1"/>
  <c r="D50" i="5"/>
  <c r="E50" i="5" s="1"/>
  <c r="F50" i="5" s="1"/>
  <c r="G50" i="5" s="1"/>
  <c r="B70" i="5"/>
  <c r="D63" i="5"/>
  <c r="E63" i="5" s="1"/>
  <c r="F63" i="5" s="1"/>
  <c r="G63" i="5" s="1"/>
  <c r="D52" i="5"/>
  <c r="E52" i="5" s="1"/>
  <c r="F52" i="5" s="1"/>
  <c r="G52" i="5" s="1"/>
  <c r="D17" i="5"/>
  <c r="E17" i="5" s="1"/>
  <c r="F17" i="5" s="1"/>
  <c r="G17" i="5" s="1"/>
  <c r="H17" i="5" s="1"/>
  <c r="D33" i="5"/>
  <c r="E33" i="5" s="1"/>
  <c r="F33" i="5" s="1"/>
  <c r="G33" i="5" s="1"/>
  <c r="D75" i="5"/>
  <c r="E75" i="5" s="1"/>
  <c r="F75" i="5" s="1"/>
  <c r="G75" i="5" s="1"/>
  <c r="D64" i="5"/>
  <c r="E64" i="5" s="1"/>
  <c r="F64" i="5" s="1"/>
  <c r="G64" i="5" s="1"/>
  <c r="D148" i="3"/>
  <c r="D125" i="3"/>
  <c r="D115" i="3"/>
  <c r="D99" i="3"/>
  <c r="D104" i="3"/>
  <c r="D102" i="3"/>
  <c r="D94" i="3"/>
  <c r="D97" i="3"/>
  <c r="D100" i="3"/>
  <c r="D107" i="3"/>
  <c r="D150" i="3"/>
  <c r="D108" i="3"/>
  <c r="D103" i="3"/>
  <c r="D93" i="3"/>
  <c r="D105" i="3"/>
  <c r="D118" i="3"/>
  <c r="D136" i="3"/>
  <c r="D123" i="3"/>
  <c r="B145" i="3"/>
  <c r="D96" i="3"/>
  <c r="D106" i="3"/>
  <c r="D35" i="3"/>
  <c r="B46" i="3"/>
  <c r="D17" i="3"/>
  <c r="D29" i="3"/>
  <c r="D28" i="3"/>
  <c r="D24" i="3"/>
  <c r="D25" i="3"/>
  <c r="B35" i="3"/>
  <c r="D21" i="3"/>
  <c r="D27" i="3"/>
  <c r="B69" i="3"/>
  <c r="I181" i="1"/>
  <c r="J181" i="1" s="1"/>
  <c r="K181" i="1"/>
  <c r="F45" i="4" s="1"/>
  <c r="K216" i="1"/>
  <c r="F81" i="4" s="1"/>
  <c r="I211" i="1"/>
  <c r="J211" i="1" s="1"/>
  <c r="K211" i="1"/>
  <c r="F76" i="4" s="1"/>
  <c r="I201" i="1"/>
  <c r="J201" i="1" s="1"/>
  <c r="K201" i="1"/>
  <c r="F68" i="4" s="1"/>
  <c r="K204" i="1"/>
  <c r="F69" i="4" s="1"/>
  <c r="K213" i="1"/>
  <c r="F78" i="4" s="1"/>
  <c r="I213" i="1"/>
  <c r="J213" i="1" s="1"/>
  <c r="K174" i="1"/>
  <c r="F38" i="4" s="1"/>
  <c r="I174" i="1"/>
  <c r="J174" i="1" s="1"/>
  <c r="K222" i="1"/>
  <c r="F87" i="4" s="1"/>
  <c r="K187" i="1"/>
  <c r="F51" i="4" s="1"/>
  <c r="I187" i="1"/>
  <c r="J187" i="1" s="1"/>
  <c r="I199" i="1"/>
  <c r="J199" i="1" s="1"/>
  <c r="K199" i="1"/>
  <c r="F61" i="4" s="1"/>
  <c r="D218" i="1"/>
  <c r="F218" i="1" s="1"/>
  <c r="G218" i="1" s="1"/>
  <c r="H218" i="1" s="1"/>
  <c r="D221" i="1"/>
  <c r="F221" i="1" s="1"/>
  <c r="G221" i="1" s="1"/>
  <c r="H221" i="1" s="1"/>
  <c r="D229" i="1"/>
  <c r="F229" i="1" s="1"/>
  <c r="G229" i="1" s="1"/>
  <c r="H229" i="1" s="1"/>
  <c r="D179" i="1"/>
  <c r="F179" i="1" s="1"/>
  <c r="G179" i="1" s="1"/>
  <c r="H179" i="1" s="1"/>
  <c r="D214" i="1"/>
  <c r="F214" i="1" s="1"/>
  <c r="G214" i="1" s="1"/>
  <c r="H214" i="1" s="1"/>
  <c r="B227" i="1"/>
  <c r="D207" i="1"/>
  <c r="F207" i="1" s="1"/>
  <c r="G207" i="1" s="1"/>
  <c r="H207" i="1" s="1"/>
  <c r="D231" i="1"/>
  <c r="F231" i="1" s="1"/>
  <c r="G231" i="1" s="1"/>
  <c r="H231" i="1" s="1"/>
  <c r="D177" i="1"/>
  <c r="F177" i="1" s="1"/>
  <c r="G177" i="1" s="1"/>
  <c r="H177" i="1" s="1"/>
  <c r="D209" i="1"/>
  <c r="F209" i="1" s="1"/>
  <c r="G209" i="1" s="1"/>
  <c r="H209" i="1" s="1"/>
  <c r="D194" i="1"/>
  <c r="F194" i="1" s="1"/>
  <c r="G194" i="1" s="1"/>
  <c r="H194" i="1" s="1"/>
  <c r="D217" i="1"/>
  <c r="F217" i="1" s="1"/>
  <c r="G217" i="1" s="1"/>
  <c r="H217" i="1" s="1"/>
  <c r="D227" i="1"/>
  <c r="F227" i="1" s="1"/>
  <c r="G227" i="1" s="1"/>
  <c r="H227" i="1" s="1"/>
  <c r="D230" i="1"/>
  <c r="F230" i="1" s="1"/>
  <c r="G230" i="1" s="1"/>
  <c r="H230" i="1" s="1"/>
  <c r="D183" i="1"/>
  <c r="F183" i="1" s="1"/>
  <c r="G183" i="1" s="1"/>
  <c r="H183" i="1" s="1"/>
  <c r="D190" i="1"/>
  <c r="F190" i="1" s="1"/>
  <c r="G190" i="1" s="1"/>
  <c r="H190" i="1" s="1"/>
  <c r="D178" i="1"/>
  <c r="F178" i="1" s="1"/>
  <c r="G178" i="1" s="1"/>
  <c r="H178" i="1" s="1"/>
  <c r="D193" i="1"/>
  <c r="F193" i="1" s="1"/>
  <c r="G193" i="1" s="1"/>
  <c r="H193" i="1" s="1"/>
  <c r="D224" i="1"/>
  <c r="F224" i="1" s="1"/>
  <c r="G224" i="1" s="1"/>
  <c r="H224" i="1" s="1"/>
  <c r="B193" i="1"/>
  <c r="D210" i="1"/>
  <c r="F210" i="1" s="1"/>
  <c r="G210" i="1" s="1"/>
  <c r="H210" i="1" s="1"/>
  <c r="D223" i="1"/>
  <c r="F223" i="1" s="1"/>
  <c r="G223" i="1" s="1"/>
  <c r="H223" i="1" s="1"/>
  <c r="D215" i="1"/>
  <c r="F215" i="1" s="1"/>
  <c r="G215" i="1" s="1"/>
  <c r="H215" i="1" s="1"/>
  <c r="C34" i="2"/>
  <c r="E69" i="2"/>
  <c r="E71" i="2"/>
  <c r="E63" i="2"/>
  <c r="E40" i="2"/>
  <c r="C68" i="2"/>
  <c r="E52" i="2"/>
  <c r="E56" i="2"/>
  <c r="E48" i="2"/>
  <c r="E16" i="2"/>
  <c r="E65" i="2"/>
  <c r="E57" i="2"/>
  <c r="E28" i="2"/>
  <c r="E45" i="2"/>
  <c r="E62" i="2"/>
  <c r="E60" i="2"/>
  <c r="E15" i="2"/>
  <c r="E42" i="2"/>
  <c r="E25" i="2"/>
  <c r="E23" i="2"/>
  <c r="E50" i="2"/>
  <c r="C45" i="2"/>
  <c r="E64" i="2"/>
  <c r="E74" i="2"/>
  <c r="E61" i="2"/>
  <c r="E36" i="2"/>
  <c r="E73" i="2"/>
  <c r="E59" i="2"/>
  <c r="E53" i="2"/>
  <c r="E29" i="2"/>
  <c r="E58" i="2"/>
  <c r="E54" i="2"/>
  <c r="E38" i="2"/>
  <c r="E22" i="2"/>
  <c r="E46" i="2"/>
  <c r="E70" i="2"/>
  <c r="E39" i="2"/>
  <c r="E27" i="2"/>
  <c r="E26" i="2"/>
  <c r="E37" i="2"/>
  <c r="E21" i="2"/>
  <c r="E51" i="2"/>
  <c r="E17" i="2"/>
  <c r="E72" i="2"/>
  <c r="E18" i="2"/>
  <c r="E30" i="2"/>
  <c r="E20" i="2"/>
  <c r="E24" i="2"/>
  <c r="E55" i="2"/>
  <c r="D36" i="5"/>
  <c r="E36" i="5" s="1"/>
  <c r="F36" i="5" s="1"/>
  <c r="G36" i="5" s="1"/>
  <c r="D74" i="5"/>
  <c r="E74" i="5" s="1"/>
  <c r="F74" i="5" s="1"/>
  <c r="G74" i="5" s="1"/>
  <c r="D71" i="5"/>
  <c r="E71" i="5" s="1"/>
  <c r="F71" i="5" s="1"/>
  <c r="G71" i="5" s="1"/>
  <c r="D51" i="5"/>
  <c r="E51" i="5" s="1"/>
  <c r="F51" i="5" s="1"/>
  <c r="G51" i="5" s="1"/>
  <c r="D55" i="5"/>
  <c r="E55" i="5" s="1"/>
  <c r="F55" i="5" s="1"/>
  <c r="G55" i="5" s="1"/>
  <c r="D47" i="5"/>
  <c r="E47" i="5" s="1"/>
  <c r="F47" i="5" s="1"/>
  <c r="G47" i="5" s="1"/>
  <c r="D42" i="5"/>
  <c r="E42" i="5" s="1"/>
  <c r="F42" i="5" s="1"/>
  <c r="G42" i="5" s="1"/>
  <c r="D26" i="5"/>
  <c r="E26" i="5" s="1"/>
  <c r="F26" i="5" s="1"/>
  <c r="G26" i="5" s="1"/>
  <c r="D65" i="5"/>
  <c r="E65" i="5" s="1"/>
  <c r="F65" i="5" s="1"/>
  <c r="G65" i="5" s="1"/>
  <c r="D49" i="5"/>
  <c r="E49" i="5" s="1"/>
  <c r="F49" i="5" s="1"/>
  <c r="G49" i="5" s="1"/>
  <c r="D66" i="5"/>
  <c r="E66" i="5" s="1"/>
  <c r="F66" i="5" s="1"/>
  <c r="G66" i="5" s="1"/>
  <c r="D53" i="5"/>
  <c r="E53" i="5" s="1"/>
  <c r="F53" i="5" s="1"/>
  <c r="G53" i="5" s="1"/>
  <c r="D18" i="5"/>
  <c r="E18" i="5" s="1"/>
  <c r="F18" i="5" s="1"/>
  <c r="G18" i="5" s="1"/>
  <c r="D30" i="5"/>
  <c r="E30" i="5" s="1"/>
  <c r="F30" i="5" s="1"/>
  <c r="G30" i="5" s="1"/>
  <c r="D27" i="5"/>
  <c r="E27" i="5" s="1"/>
  <c r="F27" i="5" s="1"/>
  <c r="G27" i="5" s="1"/>
  <c r="D31" i="5"/>
  <c r="E31" i="5" s="1"/>
  <c r="F31" i="5" s="1"/>
  <c r="G31" i="5" s="1"/>
  <c r="D73" i="5"/>
  <c r="E73" i="5" s="1"/>
  <c r="F73" i="5" s="1"/>
  <c r="G73" i="5" s="1"/>
  <c r="D40" i="5"/>
  <c r="E40" i="5" s="1"/>
  <c r="F40" i="5" s="1"/>
  <c r="G40" i="5" s="1"/>
  <c r="D32" i="5"/>
  <c r="E32" i="5" s="1"/>
  <c r="F32" i="5" s="1"/>
  <c r="G32" i="5" s="1"/>
  <c r="D56" i="5"/>
  <c r="E56" i="5" s="1"/>
  <c r="F56" i="5" s="1"/>
  <c r="G56" i="5" s="1"/>
  <c r="D41" i="5"/>
  <c r="E41" i="5" s="1"/>
  <c r="F41" i="5" s="1"/>
  <c r="G41" i="5" s="1"/>
  <c r="D29" i="5"/>
  <c r="E29" i="5" s="1"/>
  <c r="F29" i="5" s="1"/>
  <c r="G29" i="5" s="1"/>
  <c r="D20" i="5"/>
  <c r="E20" i="5" s="1"/>
  <c r="F20" i="5" s="1"/>
  <c r="G20" i="5" s="1"/>
  <c r="D43" i="5"/>
  <c r="E43" i="5" s="1"/>
  <c r="F43" i="5" s="1"/>
  <c r="G43" i="5" s="1"/>
  <c r="D23" i="5"/>
  <c r="E23" i="5" s="1"/>
  <c r="F23" i="5" s="1"/>
  <c r="G23" i="5" s="1"/>
  <c r="D57" i="5"/>
  <c r="E57" i="5" s="1"/>
  <c r="F57" i="5" s="1"/>
  <c r="G57" i="5" s="1"/>
  <c r="D22" i="5"/>
  <c r="E22" i="5" s="1"/>
  <c r="F22" i="5" s="1"/>
  <c r="G22" i="5" s="1"/>
  <c r="D76" i="5"/>
  <c r="E76" i="5" s="1"/>
  <c r="F76" i="5" s="1"/>
  <c r="G76" i="5" s="1"/>
  <c r="D37" i="5"/>
  <c r="E37" i="5" s="1"/>
  <c r="F37" i="5" s="1"/>
  <c r="G37" i="5" s="1"/>
  <c r="D48" i="5"/>
  <c r="E48" i="5" s="1"/>
  <c r="F48" i="5" s="1"/>
  <c r="G48" i="5" s="1"/>
  <c r="D44" i="5"/>
  <c r="E44" i="5" s="1"/>
  <c r="F44" i="5" s="1"/>
  <c r="G44" i="5" s="1"/>
  <c r="B36" i="5"/>
  <c r="D25" i="5"/>
  <c r="E25" i="5" s="1"/>
  <c r="F25" i="5" s="1"/>
  <c r="G25" i="5" s="1"/>
  <c r="D24" i="5"/>
  <c r="E24" i="5" s="1"/>
  <c r="F24" i="5" s="1"/>
  <c r="G24" i="5" s="1"/>
  <c r="D62" i="5"/>
  <c r="E62" i="5" s="1"/>
  <c r="F62" i="5" s="1"/>
  <c r="G62" i="5" s="1"/>
  <c r="D19" i="5"/>
  <c r="E19" i="5" s="1"/>
  <c r="F19" i="5" s="1"/>
  <c r="G19" i="5" s="1"/>
  <c r="D54" i="5"/>
  <c r="E54" i="5" s="1"/>
  <c r="F54" i="5" s="1"/>
  <c r="G54" i="5" s="1"/>
  <c r="D61" i="5"/>
  <c r="E61" i="5" s="1"/>
  <c r="F61" i="5" s="1"/>
  <c r="G61" i="5" s="1"/>
  <c r="D67" i="5"/>
  <c r="E67" i="5" s="1"/>
  <c r="F67" i="5" s="1"/>
  <c r="G67" i="5" s="1"/>
  <c r="D60" i="5"/>
  <c r="E60" i="5" s="1"/>
  <c r="F60" i="5" s="1"/>
  <c r="G60" i="5" s="1"/>
  <c r="D133" i="3"/>
  <c r="D139" i="3"/>
  <c r="D129" i="3"/>
  <c r="D132" i="3"/>
  <c r="D142" i="3"/>
  <c r="D141" i="3"/>
  <c r="D131" i="3"/>
  <c r="D126" i="3"/>
  <c r="D138" i="3"/>
  <c r="D95" i="3"/>
  <c r="D122" i="3"/>
  <c r="D134" i="3"/>
  <c r="D113" i="3"/>
  <c r="D147" i="3"/>
  <c r="D128" i="3"/>
  <c r="D135" i="3"/>
  <c r="D151" i="3"/>
  <c r="D127" i="3"/>
  <c r="D112" i="3"/>
  <c r="D140" i="3"/>
  <c r="D117" i="3"/>
  <c r="D149" i="3"/>
  <c r="D146" i="3"/>
  <c r="D137" i="3"/>
  <c r="I101" i="1"/>
  <c r="J101" i="1" s="1"/>
  <c r="K101" i="1"/>
  <c r="D43" i="4" s="1"/>
  <c r="K131" i="1"/>
  <c r="D74" i="4" s="1"/>
  <c r="I131" i="1"/>
  <c r="J131" i="1" s="1"/>
  <c r="I127" i="1"/>
  <c r="J127" i="1" s="1"/>
  <c r="K127" i="1"/>
  <c r="D70" i="4" s="1"/>
  <c r="I151" i="1"/>
  <c r="J151" i="1" s="1"/>
  <c r="I105" i="1"/>
  <c r="J105" i="1" s="1"/>
  <c r="I115" i="1"/>
  <c r="J115" i="1" s="1"/>
  <c r="K141" i="1"/>
  <c r="D84" i="4" s="1"/>
  <c r="I96" i="1"/>
  <c r="J96" i="1" s="1"/>
  <c r="I98" i="1"/>
  <c r="J98" i="1" s="1"/>
  <c r="K134" i="1"/>
  <c r="D77" i="4" s="1"/>
  <c r="K128" i="1"/>
  <c r="D71" i="4" s="1"/>
  <c r="K30" i="1"/>
  <c r="C51" i="4" s="1"/>
  <c r="E51" i="4" s="1"/>
  <c r="D36" i="1"/>
  <c r="F36" i="1" s="1"/>
  <c r="G36" i="1" s="1"/>
  <c r="H36" i="1" s="1"/>
  <c r="I36" i="1" s="1"/>
  <c r="J36" i="1" s="1"/>
  <c r="D26" i="1"/>
  <c r="F26" i="1" s="1"/>
  <c r="G26" i="1" s="1"/>
  <c r="H26" i="1" s="1"/>
  <c r="K26" i="1" s="1"/>
  <c r="C47" i="4" s="1"/>
  <c r="E47" i="4" s="1"/>
  <c r="D56" i="1"/>
  <c r="F56" i="1" s="1"/>
  <c r="G56" i="1" s="1"/>
  <c r="H56" i="1" s="1"/>
  <c r="K56" i="1" s="1"/>
  <c r="C78" i="4" s="1"/>
  <c r="E78" i="4" s="1"/>
  <c r="D67" i="1"/>
  <c r="F67" i="1" s="1"/>
  <c r="G67" i="1" s="1"/>
  <c r="H67" i="1" s="1"/>
  <c r="K67" i="1" s="1"/>
  <c r="C89" i="4" s="1"/>
  <c r="E89" i="4" s="1"/>
  <c r="D33" i="1"/>
  <c r="F33" i="1" s="1"/>
  <c r="G33" i="1" s="1"/>
  <c r="H33" i="1" s="1"/>
  <c r="K33" i="1" s="1"/>
  <c r="C54" i="4" s="1"/>
  <c r="E54" i="4" s="1"/>
  <c r="D74" i="1"/>
  <c r="F74" i="1" s="1"/>
  <c r="G74" i="1" s="1"/>
  <c r="H74" i="1" s="1"/>
  <c r="I74" i="1" s="1"/>
  <c r="J74" i="1" s="1"/>
  <c r="D38" i="1"/>
  <c r="F38" i="1" s="1"/>
  <c r="G38" i="1" s="1"/>
  <c r="H38" i="1" s="1"/>
  <c r="I38" i="1" s="1"/>
  <c r="J38" i="1" s="1"/>
  <c r="D47" i="1"/>
  <c r="F47" i="1" s="1"/>
  <c r="G47" i="1" s="1"/>
  <c r="H47" i="1" s="1"/>
  <c r="K47" i="1" s="1"/>
  <c r="C69" i="4" s="1"/>
  <c r="E69" i="4" s="1"/>
  <c r="B36" i="1"/>
  <c r="D63" i="1"/>
  <c r="F63" i="1" s="1"/>
  <c r="G63" i="1" s="1"/>
  <c r="H63" i="1" s="1"/>
  <c r="I63" i="1" s="1"/>
  <c r="J63" i="1" s="1"/>
  <c r="I57" i="1"/>
  <c r="J57" i="1" s="1"/>
  <c r="I54" i="1"/>
  <c r="J54" i="1" s="1"/>
  <c r="D59" i="1"/>
  <c r="F59" i="1" s="1"/>
  <c r="G59" i="1" s="1"/>
  <c r="H59" i="1" s="1"/>
  <c r="D62" i="1"/>
  <c r="F62" i="1" s="1"/>
  <c r="G62" i="1" s="1"/>
  <c r="H62" i="1" s="1"/>
  <c r="D61" i="1"/>
  <c r="F61" i="1" s="1"/>
  <c r="G61" i="1" s="1"/>
  <c r="H61" i="1" s="1"/>
  <c r="D28" i="1"/>
  <c r="F28" i="1" s="1"/>
  <c r="G28" i="1" s="1"/>
  <c r="H28" i="1" s="1"/>
  <c r="D17" i="1"/>
  <c r="F17" i="1" s="1"/>
  <c r="G17" i="1" s="1"/>
  <c r="H17" i="1" s="1"/>
  <c r="D24" i="1"/>
  <c r="F24" i="1" s="1"/>
  <c r="G24" i="1" s="1"/>
  <c r="H24" i="1" s="1"/>
  <c r="D60" i="1"/>
  <c r="F60" i="1" s="1"/>
  <c r="G60" i="1" s="1"/>
  <c r="H60" i="1" s="1"/>
  <c r="D64" i="1"/>
  <c r="F64" i="1" s="1"/>
  <c r="G64" i="1" s="1"/>
  <c r="H64" i="1" s="1"/>
  <c r="D21" i="1"/>
  <c r="F21" i="1" s="1"/>
  <c r="G21" i="1" s="1"/>
  <c r="H21" i="1" s="1"/>
  <c r="D71" i="1"/>
  <c r="F71" i="1" s="1"/>
  <c r="G71" i="1" s="1"/>
  <c r="H71" i="1" s="1"/>
  <c r="D42" i="1"/>
  <c r="F42" i="1" s="1"/>
  <c r="G42" i="1" s="1"/>
  <c r="H42" i="1" s="1"/>
  <c r="D55" i="1"/>
  <c r="F55" i="1" s="1"/>
  <c r="G55" i="1" s="1"/>
  <c r="H55" i="1" s="1"/>
  <c r="D53" i="1"/>
  <c r="F53" i="1" s="1"/>
  <c r="G53" i="1" s="1"/>
  <c r="H53" i="1" s="1"/>
  <c r="D41" i="1"/>
  <c r="F41" i="1" s="1"/>
  <c r="G41" i="1" s="1"/>
  <c r="H41" i="1" s="1"/>
  <c r="D51" i="1"/>
  <c r="F51" i="1" s="1"/>
  <c r="G51" i="1" s="1"/>
  <c r="H51" i="1" s="1"/>
  <c r="D49" i="1"/>
  <c r="F49" i="1" s="1"/>
  <c r="G49" i="1" s="1"/>
  <c r="H49" i="1" s="1"/>
  <c r="D18" i="1"/>
  <c r="F18" i="1" s="1"/>
  <c r="G18" i="1" s="1"/>
  <c r="H18" i="1" s="1"/>
  <c r="D25" i="1"/>
  <c r="F25" i="1" s="1"/>
  <c r="G25" i="1" s="1"/>
  <c r="H25" i="1" s="1"/>
  <c r="D40" i="1"/>
  <c r="F40" i="1" s="1"/>
  <c r="G40" i="1" s="1"/>
  <c r="H40" i="1" s="1"/>
  <c r="D73" i="1"/>
  <c r="F73" i="1" s="1"/>
  <c r="G73" i="1" s="1"/>
  <c r="H73" i="1" s="1"/>
  <c r="D23" i="1"/>
  <c r="F23" i="1" s="1"/>
  <c r="G23" i="1" s="1"/>
  <c r="H23" i="1" s="1"/>
  <c r="D29" i="1"/>
  <c r="F29" i="1" s="1"/>
  <c r="G29" i="1" s="1"/>
  <c r="H29" i="1" s="1"/>
  <c r="D31" i="1"/>
  <c r="F31" i="1" s="1"/>
  <c r="G31" i="1" s="1"/>
  <c r="H31" i="1" s="1"/>
  <c r="D65" i="1"/>
  <c r="F65" i="1" s="1"/>
  <c r="G65" i="1" s="1"/>
  <c r="H65" i="1" s="1"/>
  <c r="D37" i="1"/>
  <c r="F37" i="1" s="1"/>
  <c r="G37" i="1" s="1"/>
  <c r="H37" i="1" s="1"/>
  <c r="D76" i="1"/>
  <c r="F76" i="1" s="1"/>
  <c r="G76" i="1" s="1"/>
  <c r="H76" i="1" s="1"/>
  <c r="D44" i="1"/>
  <c r="F44" i="1" s="1"/>
  <c r="G44" i="1" s="1"/>
  <c r="H44" i="1" s="1"/>
  <c r="D27" i="1"/>
  <c r="F27" i="1" s="1"/>
  <c r="G27" i="1" s="1"/>
  <c r="H27" i="1" s="1"/>
  <c r="D43" i="1"/>
  <c r="F43" i="1" s="1"/>
  <c r="G43" i="1" s="1"/>
  <c r="H43" i="1" s="1"/>
  <c r="D50" i="1"/>
  <c r="F50" i="1" s="1"/>
  <c r="G50" i="1" s="1"/>
  <c r="H50" i="1" s="1"/>
  <c r="K232" i="1" l="1"/>
  <c r="F95" i="4" s="1"/>
  <c r="K197" i="1"/>
  <c r="F59" i="4" s="1"/>
  <c r="I102" i="1"/>
  <c r="J102" i="1" s="1"/>
  <c r="K103" i="1"/>
  <c r="D45" i="4" s="1"/>
  <c r="I175" i="1"/>
  <c r="J175" i="1" s="1"/>
  <c r="I189" i="1"/>
  <c r="J189" i="1" s="1"/>
  <c r="I219" i="1"/>
  <c r="J219" i="1" s="1"/>
  <c r="K118" i="1"/>
  <c r="D58" i="4" s="1"/>
  <c r="K58" i="1"/>
  <c r="C80" i="4" s="1"/>
  <c r="E80" i="4" s="1"/>
  <c r="K39" i="1"/>
  <c r="C58" i="4" s="1"/>
  <c r="E58" i="4" s="1"/>
  <c r="G20" i="1"/>
  <c r="H20" i="1" s="1"/>
  <c r="K20" i="1" s="1"/>
  <c r="C41" i="4" s="1"/>
  <c r="E41" i="4" s="1"/>
  <c r="I66" i="1"/>
  <c r="J66" i="1" s="1"/>
  <c r="K9" i="1"/>
  <c r="K195" i="1"/>
  <c r="F57" i="4" s="1"/>
  <c r="I137" i="1"/>
  <c r="J137" i="1" s="1"/>
  <c r="I154" i="1"/>
  <c r="J154" i="1" s="1"/>
  <c r="K149" i="1"/>
  <c r="D90" i="4" s="1"/>
  <c r="I132" i="1"/>
  <c r="J132" i="1" s="1"/>
  <c r="I106" i="1"/>
  <c r="J106" i="1" s="1"/>
  <c r="K188" i="1"/>
  <c r="F52" i="4" s="1"/>
  <c r="I233" i="1"/>
  <c r="J233" i="1" s="1"/>
  <c r="I135" i="1"/>
  <c r="J135" i="1" s="1"/>
  <c r="I136" i="1"/>
  <c r="J136" i="1" s="1"/>
  <c r="I119" i="1"/>
  <c r="J119" i="1" s="1"/>
  <c r="I155" i="1"/>
  <c r="J155" i="1" s="1"/>
  <c r="I142" i="1"/>
  <c r="J142" i="1" s="1"/>
  <c r="I144" i="1"/>
  <c r="J144" i="1" s="1"/>
  <c r="K123" i="1"/>
  <c r="D68" i="4" s="1"/>
  <c r="K11" i="1"/>
  <c r="K228" i="1"/>
  <c r="F91" i="4" s="1"/>
  <c r="K220" i="1"/>
  <c r="F85" i="4" s="1"/>
  <c r="K184" i="1"/>
  <c r="F48" i="4" s="1"/>
  <c r="I212" i="1"/>
  <c r="J212" i="1" s="1"/>
  <c r="I180" i="1"/>
  <c r="J180" i="1" s="1"/>
  <c r="K140" i="1"/>
  <c r="D83" i="4" s="1"/>
  <c r="I100" i="1"/>
  <c r="J100" i="1" s="1"/>
  <c r="K108" i="1"/>
  <c r="D50" i="4" s="1"/>
  <c r="H33" i="5"/>
  <c r="M33" i="5" s="1"/>
  <c r="C29" i="6"/>
  <c r="I198" i="1"/>
  <c r="J198" i="1" s="1"/>
  <c r="K145" i="1"/>
  <c r="D88" i="4" s="1"/>
  <c r="K107" i="1"/>
  <c r="D49" i="4" s="1"/>
  <c r="I121" i="1"/>
  <c r="J121" i="1" s="1"/>
  <c r="K117" i="1"/>
  <c r="D57" i="4" s="1"/>
  <c r="K110" i="1"/>
  <c r="D52" i="4" s="1"/>
  <c r="I97" i="1"/>
  <c r="J97" i="1" s="1"/>
  <c r="I109" i="1"/>
  <c r="J109" i="1" s="1"/>
  <c r="K111" i="1"/>
  <c r="D53" i="4" s="1"/>
  <c r="K153" i="1"/>
  <c r="D94" i="4" s="1"/>
  <c r="I150" i="1"/>
  <c r="J150" i="1" s="1"/>
  <c r="I206" i="1"/>
  <c r="J206" i="1" s="1"/>
  <c r="K116" i="1"/>
  <c r="D56" i="4" s="1"/>
  <c r="I130" i="1"/>
  <c r="J130" i="1" s="1"/>
  <c r="K126" i="1"/>
  <c r="D69" i="4" s="1"/>
  <c r="I104" i="1"/>
  <c r="J104" i="1" s="1"/>
  <c r="K75" i="1"/>
  <c r="C95" i="4" s="1"/>
  <c r="E95" i="4" s="1"/>
  <c r="K48" i="1"/>
  <c r="C70" i="4" s="1"/>
  <c r="E70" i="4" s="1"/>
  <c r="K32" i="1"/>
  <c r="C53" i="4" s="1"/>
  <c r="E53" i="4" s="1"/>
  <c r="K38" i="1"/>
  <c r="C57" i="4" s="1"/>
  <c r="E57" i="4" s="1"/>
  <c r="I47" i="1"/>
  <c r="J47" i="1" s="1"/>
  <c r="K19" i="1"/>
  <c r="C40" i="4" s="1"/>
  <c r="E40" i="4" s="1"/>
  <c r="K22" i="1"/>
  <c r="C43" i="4" s="1"/>
  <c r="E43" i="4" s="1"/>
  <c r="I72" i="1"/>
  <c r="J72" i="1" s="1"/>
  <c r="I26" i="1"/>
  <c r="J26" i="1" s="1"/>
  <c r="I182" i="1"/>
  <c r="J182" i="1" s="1"/>
  <c r="K182" i="1"/>
  <c r="F46" i="4" s="1"/>
  <c r="I52" i="1"/>
  <c r="J52" i="1" s="1"/>
  <c r="K133" i="1"/>
  <c r="D76" i="4" s="1"/>
  <c r="I112" i="1"/>
  <c r="J112" i="1" s="1"/>
  <c r="I139" i="1"/>
  <c r="J139" i="1" s="1"/>
  <c r="K208" i="1"/>
  <c r="F73" i="4" s="1"/>
  <c r="K152" i="1"/>
  <c r="D93" i="4" s="1"/>
  <c r="K70" i="1"/>
  <c r="C90" i="4" s="1"/>
  <c r="E90" i="4" s="1"/>
  <c r="I146" i="1"/>
  <c r="J146" i="1" s="1"/>
  <c r="K122" i="1"/>
  <c r="D62" i="4" s="1"/>
  <c r="I99" i="1"/>
  <c r="J99" i="1" s="1"/>
  <c r="I56" i="1"/>
  <c r="J56" i="1" s="1"/>
  <c r="K63" i="1"/>
  <c r="C85" i="4" s="1"/>
  <c r="E85" i="4" s="1"/>
  <c r="H52" i="5"/>
  <c r="H54" i="5"/>
  <c r="M54" i="5" s="1"/>
  <c r="H25" i="5"/>
  <c r="M25" i="5" s="1"/>
  <c r="H37" i="5"/>
  <c r="M37" i="5" s="1"/>
  <c r="H23" i="5"/>
  <c r="M23" i="5" s="1"/>
  <c r="H67" i="5"/>
  <c r="M67" i="5" s="1"/>
  <c r="H62" i="5"/>
  <c r="M62" i="5" s="1"/>
  <c r="H44" i="5"/>
  <c r="M44" i="5" s="1"/>
  <c r="H22" i="5"/>
  <c r="M22" i="5" s="1"/>
  <c r="H20" i="5"/>
  <c r="M20" i="5" s="1"/>
  <c r="H32" i="5"/>
  <c r="M32" i="5" s="1"/>
  <c r="H27" i="5"/>
  <c r="M27" i="5" s="1"/>
  <c r="H66" i="5"/>
  <c r="M66" i="5" s="1"/>
  <c r="H42" i="5"/>
  <c r="M42" i="5" s="1"/>
  <c r="H71" i="5"/>
  <c r="M71" i="5" s="1"/>
  <c r="H72" i="5"/>
  <c r="M72" i="5" s="1"/>
  <c r="H50" i="5"/>
  <c r="M50" i="5" s="1"/>
  <c r="H61" i="5"/>
  <c r="M61" i="5" s="1"/>
  <c r="H24" i="5"/>
  <c r="M24" i="5" s="1"/>
  <c r="H48" i="5"/>
  <c r="M48" i="5" s="1"/>
  <c r="H57" i="5"/>
  <c r="M57" i="5" s="1"/>
  <c r="H29" i="5"/>
  <c r="M29" i="5" s="1"/>
  <c r="H40" i="5"/>
  <c r="M40" i="5" s="1"/>
  <c r="H30" i="5"/>
  <c r="M30" i="5" s="1"/>
  <c r="H49" i="5"/>
  <c r="M49" i="5" s="1"/>
  <c r="H47" i="5"/>
  <c r="M47" i="5" s="1"/>
  <c r="H74" i="5"/>
  <c r="M74" i="5" s="1"/>
  <c r="H64" i="5"/>
  <c r="M64" i="5" s="1"/>
  <c r="M52" i="5"/>
  <c r="H21" i="5"/>
  <c r="M21" i="5" s="1"/>
  <c r="H28" i="5"/>
  <c r="M28" i="5" s="1"/>
  <c r="H41" i="5"/>
  <c r="M41" i="5" s="1"/>
  <c r="H73" i="5"/>
  <c r="M73" i="5" s="1"/>
  <c r="H18" i="5"/>
  <c r="M18" i="5" s="1"/>
  <c r="H65" i="5"/>
  <c r="M65" i="5" s="1"/>
  <c r="H55" i="5"/>
  <c r="M55" i="5" s="1"/>
  <c r="H36" i="5"/>
  <c r="M36" i="5" s="1"/>
  <c r="H75" i="5"/>
  <c r="M75" i="5" s="1"/>
  <c r="H60" i="5"/>
  <c r="M60" i="5" s="1"/>
  <c r="H19" i="5"/>
  <c r="M19" i="5" s="1"/>
  <c r="H76" i="5"/>
  <c r="M76" i="5" s="1"/>
  <c r="H43" i="5"/>
  <c r="M43" i="5" s="1"/>
  <c r="H56" i="5"/>
  <c r="M56" i="5" s="1"/>
  <c r="H31" i="5"/>
  <c r="M31" i="5" s="1"/>
  <c r="H53" i="5"/>
  <c r="M53" i="5" s="1"/>
  <c r="H26" i="5"/>
  <c r="M26" i="5" s="1"/>
  <c r="H59" i="5"/>
  <c r="M59" i="5" s="1"/>
  <c r="H70" i="5"/>
  <c r="M70" i="5" s="1"/>
  <c r="K74" i="1"/>
  <c r="C94" i="4" s="1"/>
  <c r="E94" i="4" s="1"/>
  <c r="K36" i="1"/>
  <c r="C55" i="4" s="1"/>
  <c r="E55" i="4" s="1"/>
  <c r="H58" i="5"/>
  <c r="M58" i="5" s="1"/>
  <c r="M17" i="5"/>
  <c r="H51" i="5"/>
  <c r="M51" i="5" s="1"/>
  <c r="H39" i="5"/>
  <c r="H38" i="5"/>
  <c r="M38" i="5" s="1"/>
  <c r="H63" i="5"/>
  <c r="D63" i="3"/>
  <c r="D46" i="3"/>
  <c r="D69" i="3"/>
  <c r="D55" i="3"/>
  <c r="D62" i="3"/>
  <c r="D65" i="3"/>
  <c r="D70" i="3"/>
  <c r="D72" i="3"/>
  <c r="D71" i="3"/>
  <c r="D59" i="3"/>
  <c r="D53" i="3"/>
  <c r="D64" i="3"/>
  <c r="D50" i="3"/>
  <c r="D58" i="3"/>
  <c r="D48" i="3"/>
  <c r="D57" i="3"/>
  <c r="D49" i="3"/>
  <c r="D73" i="3"/>
  <c r="D61" i="3"/>
  <c r="D47" i="3"/>
  <c r="D52" i="3"/>
  <c r="D75" i="3"/>
  <c r="D66" i="3"/>
  <c r="D56" i="3"/>
  <c r="D60" i="3"/>
  <c r="D51" i="3"/>
  <c r="D74" i="3"/>
  <c r="D54" i="3"/>
  <c r="D38" i="3"/>
  <c r="D43" i="3"/>
  <c r="D41" i="3"/>
  <c r="D37" i="3"/>
  <c r="D36" i="3"/>
  <c r="D42" i="3"/>
  <c r="D40" i="3"/>
  <c r="D39" i="3"/>
  <c r="I190" i="1"/>
  <c r="J190" i="1" s="1"/>
  <c r="K190" i="1"/>
  <c r="F54" i="4" s="1"/>
  <c r="K217" i="1"/>
  <c r="F82" i="4" s="1"/>
  <c r="I217" i="1"/>
  <c r="J217" i="1" s="1"/>
  <c r="K231" i="1"/>
  <c r="F94" i="4" s="1"/>
  <c r="I231" i="1"/>
  <c r="J231" i="1" s="1"/>
  <c r="K179" i="1"/>
  <c r="F43" i="4" s="1"/>
  <c r="I179" i="1"/>
  <c r="J179" i="1" s="1"/>
  <c r="I215" i="1"/>
  <c r="J215" i="1" s="1"/>
  <c r="K215" i="1"/>
  <c r="F80" i="4" s="1"/>
  <c r="I224" i="1"/>
  <c r="J224" i="1" s="1"/>
  <c r="K224" i="1"/>
  <c r="F89" i="4" s="1"/>
  <c r="I183" i="1"/>
  <c r="J183" i="1" s="1"/>
  <c r="K183" i="1"/>
  <c r="F47" i="4" s="1"/>
  <c r="K194" i="1"/>
  <c r="F56" i="4" s="1"/>
  <c r="I194" i="1"/>
  <c r="J194" i="1" s="1"/>
  <c r="K207" i="1"/>
  <c r="F72" i="4" s="1"/>
  <c r="I207" i="1"/>
  <c r="J207" i="1" s="1"/>
  <c r="K229" i="1"/>
  <c r="F92" i="4" s="1"/>
  <c r="I229" i="1"/>
  <c r="J229" i="1" s="1"/>
  <c r="K223" i="1"/>
  <c r="F88" i="4" s="1"/>
  <c r="I223" i="1"/>
  <c r="J223" i="1" s="1"/>
  <c r="I193" i="1"/>
  <c r="J193" i="1" s="1"/>
  <c r="K193" i="1"/>
  <c r="F55" i="4" s="1"/>
  <c r="K230" i="1"/>
  <c r="F93" i="4" s="1"/>
  <c r="I230" i="1"/>
  <c r="J230" i="1" s="1"/>
  <c r="I209" i="1"/>
  <c r="J209" i="1" s="1"/>
  <c r="K209" i="1"/>
  <c r="F74" i="4" s="1"/>
  <c r="K221" i="1"/>
  <c r="F86" i="4" s="1"/>
  <c r="I221" i="1"/>
  <c r="J221" i="1" s="1"/>
  <c r="I210" i="1"/>
  <c r="J210" i="1" s="1"/>
  <c r="K210" i="1"/>
  <c r="F75" i="4" s="1"/>
  <c r="K178" i="1"/>
  <c r="F42" i="4" s="1"/>
  <c r="I178" i="1"/>
  <c r="J178" i="1" s="1"/>
  <c r="K227" i="1"/>
  <c r="F90" i="4" s="1"/>
  <c r="I227" i="1"/>
  <c r="J227" i="1" s="1"/>
  <c r="K177" i="1"/>
  <c r="F41" i="4" s="1"/>
  <c r="I177" i="1"/>
  <c r="J177" i="1" s="1"/>
  <c r="K214" i="1"/>
  <c r="F79" i="4" s="1"/>
  <c r="I214" i="1"/>
  <c r="J214" i="1" s="1"/>
  <c r="I218" i="1"/>
  <c r="J218" i="1" s="1"/>
  <c r="K218" i="1"/>
  <c r="F83" i="4" s="1"/>
  <c r="C45" i="6"/>
  <c r="C63" i="6"/>
  <c r="C67" i="6"/>
  <c r="I33" i="1"/>
  <c r="J33" i="1" s="1"/>
  <c r="I20" i="1"/>
  <c r="J20" i="1" s="1"/>
  <c r="I67" i="1"/>
  <c r="J67" i="1" s="1"/>
  <c r="I50" i="1"/>
  <c r="J50" i="1" s="1"/>
  <c r="K50" i="1"/>
  <c r="C72" i="4" s="1"/>
  <c r="E72" i="4" s="1"/>
  <c r="K29" i="1"/>
  <c r="C50" i="4" s="1"/>
  <c r="E50" i="4" s="1"/>
  <c r="I29" i="1"/>
  <c r="J29" i="1" s="1"/>
  <c r="K41" i="1"/>
  <c r="C60" i="4" s="1"/>
  <c r="E60" i="4" s="1"/>
  <c r="I41" i="1"/>
  <c r="J41" i="1" s="1"/>
  <c r="K62" i="1"/>
  <c r="C84" i="4" s="1"/>
  <c r="E84" i="4" s="1"/>
  <c r="I62" i="1"/>
  <c r="J62" i="1" s="1"/>
  <c r="K27" i="1"/>
  <c r="C48" i="4" s="1"/>
  <c r="E48" i="4" s="1"/>
  <c r="I27" i="1"/>
  <c r="J27" i="1" s="1"/>
  <c r="I65" i="1"/>
  <c r="J65" i="1" s="1"/>
  <c r="K65" i="1"/>
  <c r="C87" i="4" s="1"/>
  <c r="E87" i="4" s="1"/>
  <c r="I73" i="1"/>
  <c r="J73" i="1" s="1"/>
  <c r="K73" i="1"/>
  <c r="C93" i="4" s="1"/>
  <c r="E93" i="4" s="1"/>
  <c r="K49" i="1"/>
  <c r="C71" i="4" s="1"/>
  <c r="E71" i="4" s="1"/>
  <c r="I49" i="1"/>
  <c r="J49" i="1" s="1"/>
  <c r="I55" i="1"/>
  <c r="J55" i="1" s="1"/>
  <c r="K55" i="1"/>
  <c r="C77" i="4" s="1"/>
  <c r="E77" i="4" s="1"/>
  <c r="I64" i="1"/>
  <c r="J64" i="1" s="1"/>
  <c r="K64" i="1"/>
  <c r="C86" i="4" s="1"/>
  <c r="E86" i="4" s="1"/>
  <c r="I28" i="1"/>
  <c r="J28" i="1" s="1"/>
  <c r="K28" i="1"/>
  <c r="C49" i="4" s="1"/>
  <c r="E49" i="4" s="1"/>
  <c r="K44" i="1"/>
  <c r="C68" i="4" s="1"/>
  <c r="E68" i="4" s="1"/>
  <c r="I44" i="1"/>
  <c r="J44" i="1" s="1"/>
  <c r="K31" i="1"/>
  <c r="C52" i="4" s="1"/>
  <c r="E52" i="4" s="1"/>
  <c r="I31" i="1"/>
  <c r="J31" i="1" s="1"/>
  <c r="K40" i="1"/>
  <c r="C59" i="4" s="1"/>
  <c r="E59" i="4" s="1"/>
  <c r="I40" i="1"/>
  <c r="J40" i="1" s="1"/>
  <c r="K51" i="1"/>
  <c r="C73" i="4" s="1"/>
  <c r="E73" i="4" s="1"/>
  <c r="I51" i="1"/>
  <c r="J51" i="1" s="1"/>
  <c r="K42" i="1"/>
  <c r="C61" i="4" s="1"/>
  <c r="E61" i="4" s="1"/>
  <c r="I42" i="1"/>
  <c r="J42" i="1" s="1"/>
  <c r="K60" i="1"/>
  <c r="C82" i="4" s="1"/>
  <c r="E82" i="4" s="1"/>
  <c r="I60" i="1"/>
  <c r="J60" i="1" s="1"/>
  <c r="I61" i="1"/>
  <c r="J61" i="1" s="1"/>
  <c r="K61" i="1"/>
  <c r="C83" i="4" s="1"/>
  <c r="E83" i="4" s="1"/>
  <c r="I76" i="1"/>
  <c r="J76" i="1" s="1"/>
  <c r="K76" i="1"/>
  <c r="C96" i="4" s="1"/>
  <c r="E96" i="4" s="1"/>
  <c r="K25" i="1"/>
  <c r="C46" i="4" s="1"/>
  <c r="E46" i="4" s="1"/>
  <c r="I25" i="1"/>
  <c r="J25" i="1" s="1"/>
  <c r="I71" i="1"/>
  <c r="J71" i="1" s="1"/>
  <c r="K71" i="1"/>
  <c r="C91" i="4" s="1"/>
  <c r="E91" i="4" s="1"/>
  <c r="I24" i="1"/>
  <c r="J24" i="1" s="1"/>
  <c r="K24" i="1"/>
  <c r="C45" i="4" s="1"/>
  <c r="E45" i="4" s="1"/>
  <c r="K43" i="1"/>
  <c r="C62" i="4" s="1"/>
  <c r="E62" i="4" s="1"/>
  <c r="I43" i="1"/>
  <c r="J43" i="1" s="1"/>
  <c r="I37" i="1"/>
  <c r="J37" i="1" s="1"/>
  <c r="K37" i="1"/>
  <c r="C56" i="4" s="1"/>
  <c r="E56" i="4" s="1"/>
  <c r="I23" i="1"/>
  <c r="J23" i="1" s="1"/>
  <c r="K23" i="1"/>
  <c r="C44" i="4" s="1"/>
  <c r="E44" i="4" s="1"/>
  <c r="K18" i="1"/>
  <c r="C39" i="4" s="1"/>
  <c r="E39" i="4" s="1"/>
  <c r="I18" i="1"/>
  <c r="J18" i="1" s="1"/>
  <c r="K53" i="1"/>
  <c r="C75" i="4" s="1"/>
  <c r="E75" i="4" s="1"/>
  <c r="I53" i="1"/>
  <c r="J53" i="1" s="1"/>
  <c r="I21" i="1"/>
  <c r="J21" i="1" s="1"/>
  <c r="K21" i="1"/>
  <c r="C42" i="4" s="1"/>
  <c r="E42" i="4" s="1"/>
  <c r="K17" i="1"/>
  <c r="I17" i="1"/>
  <c r="J17" i="1" s="1"/>
  <c r="I59" i="1"/>
  <c r="J59" i="1" s="1"/>
  <c r="K59" i="1"/>
  <c r="C81" i="4" s="1"/>
  <c r="E81" i="4" s="1"/>
  <c r="C83" i="6" l="1"/>
  <c r="C52" i="6"/>
  <c r="C60" i="6"/>
  <c r="C80" i="6"/>
  <c r="C84" i="6"/>
  <c r="C53" i="6"/>
  <c r="C32" i="6"/>
  <c r="C38" i="4"/>
  <c r="E38" i="4" s="1"/>
  <c r="C30" i="6"/>
  <c r="C86" i="6"/>
  <c r="C59" i="6"/>
  <c r="C74" i="6"/>
  <c r="C33" i="6"/>
  <c r="C47" i="6"/>
  <c r="C41" i="6"/>
  <c r="C39" i="6"/>
  <c r="C38" i="6"/>
  <c r="C35" i="6"/>
  <c r="C34" i="6"/>
  <c r="C46" i="6"/>
  <c r="C79" i="6"/>
  <c r="C85" i="6"/>
  <c r="C37" i="6"/>
  <c r="C82" i="6"/>
  <c r="C44" i="6"/>
  <c r="C75" i="6"/>
  <c r="C73" i="6"/>
  <c r="C43" i="6"/>
  <c r="C68" i="6"/>
  <c r="C51" i="6"/>
  <c r="C69" i="6"/>
  <c r="C78" i="6"/>
  <c r="C71" i="6"/>
  <c r="C42" i="6"/>
  <c r="C36" i="6"/>
  <c r="C40" i="6"/>
  <c r="C48" i="6"/>
  <c r="C81" i="6"/>
  <c r="C61" i="6"/>
  <c r="C77" i="6"/>
  <c r="C72" i="6"/>
  <c r="C50" i="6"/>
  <c r="C31" i="6"/>
  <c r="C65" i="6"/>
  <c r="C62" i="6"/>
  <c r="C70" i="6"/>
  <c r="C66" i="6"/>
  <c r="C87" i="6"/>
  <c r="C64" i="6"/>
  <c r="C76" i="6"/>
  <c r="M63" i="5"/>
  <c r="C49" i="6"/>
  <c r="M39" i="5"/>
</calcChain>
</file>

<file path=xl/sharedStrings.xml><?xml version="1.0" encoding="utf-8"?>
<sst xmlns="http://schemas.openxmlformats.org/spreadsheetml/2006/main" count="690" uniqueCount="194">
  <si>
    <t xml:space="preserve"> </t>
  </si>
  <si>
    <t>(SA c/l)</t>
  </si>
  <si>
    <t>ZONES</t>
  </si>
  <si>
    <t>BASIC</t>
  </si>
  <si>
    <t>ZONE</t>
  </si>
  <si>
    <t>RTL</t>
  </si>
  <si>
    <t>DEALER</t>
  </si>
  <si>
    <t xml:space="preserve"> NOTIONAL PUMP PRICE</t>
  </si>
  <si>
    <t>EFFECTIVE</t>
  </si>
  <si>
    <t xml:space="preserve">  ACTUAL</t>
  </si>
  <si>
    <t xml:space="preserve">A </t>
  </si>
  <si>
    <t>LIST</t>
  </si>
  <si>
    <t>DIFF</t>
  </si>
  <si>
    <t>WHOLESALE</t>
  </si>
  <si>
    <t>MARGIN</t>
  </si>
  <si>
    <t>NETT PRICE</t>
  </si>
  <si>
    <t xml:space="preserve">  PUMP</t>
  </si>
  <si>
    <t>PRICE</t>
  </si>
  <si>
    <t>ACTUAL</t>
  </si>
  <si>
    <t>ROUNDED</t>
  </si>
  <si>
    <t>PUMP</t>
  </si>
  <si>
    <t>AFTER</t>
  </si>
  <si>
    <t xml:space="preserve"> PRICE</t>
  </si>
  <si>
    <t>Price</t>
  </si>
  <si>
    <t>ROUNDING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</si>
  <si>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</si>
  <si>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</si>
  <si>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</si>
  <si>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</si>
  <si>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</si>
  <si>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</si>
  <si>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</si>
  <si>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</si>
  <si>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</si>
  <si>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</si>
  <si>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</si>
  <si>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13A</t>
  </si>
  <si>
    <t>15A</t>
  </si>
  <si>
    <t>17A</t>
  </si>
  <si>
    <t>19A</t>
  </si>
  <si>
    <t>3B</t>
  </si>
  <si>
    <t>6B</t>
  </si>
  <si>
    <t>7B</t>
  </si>
  <si>
    <t>8B</t>
  </si>
  <si>
    <t>9B</t>
  </si>
  <si>
    <t>10B</t>
  </si>
  <si>
    <t>12B</t>
  </si>
  <si>
    <t>14B</t>
  </si>
  <si>
    <t>5C</t>
  </si>
  <si>
    <t>6C</t>
  </si>
  <si>
    <t>7C</t>
  </si>
  <si>
    <t>8C</t>
  </si>
  <si>
    <t>9C</t>
  </si>
  <si>
    <t>GAUTENG</t>
  </si>
  <si>
    <t>10C</t>
  </si>
  <si>
    <t>11C</t>
  </si>
  <si>
    <t>12C</t>
  </si>
  <si>
    <t>13C</t>
  </si>
  <si>
    <t>14C</t>
  </si>
  <si>
    <t>15C</t>
  </si>
  <si>
    <t>16C</t>
  </si>
  <si>
    <t>17C</t>
  </si>
  <si>
    <t>31J</t>
  </si>
  <si>
    <t>32J</t>
  </si>
  <si>
    <t>33J</t>
  </si>
  <si>
    <t>34J</t>
  </si>
  <si>
    <t>35J</t>
  </si>
  <si>
    <t>36J</t>
  </si>
  <si>
    <t>37J</t>
  </si>
  <si>
    <t>DSML</t>
  </si>
  <si>
    <t>57A</t>
  </si>
  <si>
    <t>69A</t>
  </si>
  <si>
    <t>57C</t>
  </si>
  <si>
    <t>58C</t>
  </si>
  <si>
    <t>60C</t>
  </si>
  <si>
    <t>61C</t>
  </si>
  <si>
    <t>62C</t>
  </si>
  <si>
    <t>63C</t>
  </si>
  <si>
    <t>64C</t>
  </si>
  <si>
    <t>67C</t>
  </si>
  <si>
    <t>Amount</t>
  </si>
  <si>
    <t>Basic</t>
  </si>
  <si>
    <t>Zone</t>
  </si>
  <si>
    <t>A &amp; B</t>
  </si>
  <si>
    <t>List</t>
  </si>
  <si>
    <t>Diff.</t>
  </si>
  <si>
    <t>Wholesale</t>
  </si>
  <si>
    <t>C &amp; J</t>
  </si>
  <si>
    <t xml:space="preserve">35J </t>
  </si>
  <si>
    <t>Port Nolloth</t>
  </si>
  <si>
    <t>MAXIMUM NATIONAL LEGISLATED RETAIL PRICE</t>
  </si>
  <si>
    <t>93 RON UNLEADED AND LEAD REPLACEMENT</t>
  </si>
  <si>
    <t xml:space="preserve">WHOLESALE PRICES IN THE REPUBLIC OF SOUTH AFRICA </t>
  </si>
  <si>
    <t>Diesel 0.05% sulfur</t>
  </si>
  <si>
    <t>Diesel 0.005% sulfur</t>
  </si>
  <si>
    <t>PETROL PUMP PRICES BY ZONE IN THE REPUBLIC OF SOUTH AFRICA</t>
  </si>
  <si>
    <t xml:space="preserve">95 RON UNLEADED </t>
  </si>
  <si>
    <t>95 RON LEAD REPLACEMENT</t>
  </si>
  <si>
    <t>5B</t>
  </si>
  <si>
    <t>The maximum retail price at which "loose" Illuminating</t>
  </si>
  <si>
    <t>in "own container" supplied for filling.</t>
  </si>
  <si>
    <t>Illuminating Paraffin</t>
  </si>
  <si>
    <t xml:space="preserve">Paraffin, i.e. excluding cost of package/ packaging, may </t>
  </si>
  <si>
    <t xml:space="preserve">   </t>
  </si>
  <si>
    <t>PETROLEUM PRODUCTS ACT, 1977</t>
  </si>
  <si>
    <t>(ACT No. 120 of 1977)</t>
  </si>
  <si>
    <t>SCHEDULE</t>
  </si>
  <si>
    <t>"3.  Petrol price zone</t>
  </si>
  <si>
    <t>Unleaded Petrol</t>
  </si>
  <si>
    <t>Lead Replacement Petrol</t>
  </si>
  <si>
    <t>93 Octane</t>
  </si>
  <si>
    <t>95 Octane</t>
  </si>
  <si>
    <t xml:space="preserve"> 1A  </t>
  </si>
  <si>
    <t xml:space="preserve"> 2A  </t>
  </si>
  <si>
    <t xml:space="preserve"> 3A </t>
  </si>
  <si>
    <t xml:space="preserve"> 4A  </t>
  </si>
  <si>
    <t xml:space="preserve"> 5A   </t>
  </si>
  <si>
    <t xml:space="preserve"> 6A   </t>
  </si>
  <si>
    <t xml:space="preserve"> 7A  </t>
  </si>
  <si>
    <t xml:space="preserve"> 8A  </t>
  </si>
  <si>
    <t xml:space="preserve"> 9A </t>
  </si>
  <si>
    <t xml:space="preserve">10A  </t>
  </si>
  <si>
    <t xml:space="preserve">11A   </t>
  </si>
  <si>
    <t xml:space="preserve">13A  </t>
  </si>
  <si>
    <t xml:space="preserve">15A </t>
  </si>
  <si>
    <t xml:space="preserve">17A  </t>
  </si>
  <si>
    <t xml:space="preserve">19A  </t>
  </si>
  <si>
    <t xml:space="preserve">57A </t>
  </si>
  <si>
    <t xml:space="preserve"> 3B  </t>
  </si>
  <si>
    <t xml:space="preserve"> 5B</t>
  </si>
  <si>
    <t xml:space="preserve"> 6B   </t>
  </si>
  <si>
    <t xml:space="preserve"> 7B  </t>
  </si>
  <si>
    <t xml:space="preserve"> 8B </t>
  </si>
  <si>
    <t xml:space="preserve"> 9B   </t>
  </si>
  <si>
    <t xml:space="preserve">10B  </t>
  </si>
  <si>
    <t xml:space="preserve">12B </t>
  </si>
  <si>
    <t xml:space="preserve">14B  </t>
  </si>
  <si>
    <t xml:space="preserve"> 5C  </t>
  </si>
  <si>
    <t xml:space="preserve"> 6C </t>
  </si>
  <si>
    <t xml:space="preserve"> 7C  </t>
  </si>
  <si>
    <t xml:space="preserve"> 8C  </t>
  </si>
  <si>
    <t xml:space="preserve"> 9C  </t>
  </si>
  <si>
    <t xml:space="preserve">10C   </t>
  </si>
  <si>
    <t xml:space="preserve">11C   </t>
  </si>
  <si>
    <t xml:space="preserve">12C   </t>
  </si>
  <si>
    <t xml:space="preserve">13C   </t>
  </si>
  <si>
    <t xml:space="preserve">14C  </t>
  </si>
  <si>
    <t xml:space="preserve">15C   </t>
  </si>
  <si>
    <t xml:space="preserve">16C   </t>
  </si>
  <si>
    <t xml:space="preserve">17C </t>
  </si>
  <si>
    <t xml:space="preserve">57C  </t>
  </si>
  <si>
    <t xml:space="preserve">58C  </t>
  </si>
  <si>
    <t xml:space="preserve">60C  </t>
  </si>
  <si>
    <t xml:space="preserve">61C  </t>
  </si>
  <si>
    <t xml:space="preserve">63C </t>
  </si>
  <si>
    <t xml:space="preserve">64C  </t>
  </si>
  <si>
    <t xml:space="preserve">67C  </t>
  </si>
  <si>
    <t xml:space="preserve">31J  </t>
  </si>
  <si>
    <t xml:space="preserve">32J   </t>
  </si>
  <si>
    <t xml:space="preserve">33J  </t>
  </si>
  <si>
    <t xml:space="preserve">34J   </t>
  </si>
  <si>
    <t xml:space="preserve">35J  </t>
  </si>
  <si>
    <t xml:space="preserve">36J </t>
  </si>
  <si>
    <t xml:space="preserve">37J  </t>
  </si>
  <si>
    <t>Commencement</t>
  </si>
  <si>
    <t>LIQUEFIED PETROLEUM GAS RETAIL PRICES BY ZONE IN THE REPUBLIC OF SOUTH AFRICA</t>
  </si>
  <si>
    <t>(SA c/kg)</t>
  </si>
  <si>
    <t>RETAIL</t>
  </si>
  <si>
    <t>PRICE*</t>
  </si>
  <si>
    <t>PRE-RETAIL</t>
  </si>
  <si>
    <t>PRICE PLUS VAT</t>
  </si>
  <si>
    <t>Cents per Kilogram</t>
  </si>
  <si>
    <t>PRICE**</t>
  </si>
  <si>
    <t>DEPARTMENT OF ENERGY</t>
  </si>
  <si>
    <t>Maximum Retail Price for Liquefied Petroleum Gas</t>
  </si>
  <si>
    <t xml:space="preserve"> Liquefied Petroleum Gas Zones</t>
  </si>
  <si>
    <t>Liquefied Petroleum Gas Zones</t>
  </si>
  <si>
    <t>Definitions</t>
  </si>
  <si>
    <t>*Maximum refinery gate price, operating expenses, working capital, depreciation and gross margin</t>
  </si>
  <si>
    <t xml:space="preserve">**Retail price (excl. VAT) = (Basic price + zone diff) * 15% </t>
  </si>
  <si>
    <t>Operating expenses</t>
  </si>
  <si>
    <t>MRGP</t>
  </si>
  <si>
    <t>Working capital</t>
  </si>
  <si>
    <t>Depreciation</t>
  </si>
  <si>
    <t>Gross margin</t>
  </si>
  <si>
    <t>Difference</t>
  </si>
  <si>
    <t>c/l</t>
  </si>
  <si>
    <t>Substitution of Regulation 3 of the Regulations</t>
  </si>
  <si>
    <t>No. R. 293</t>
  </si>
  <si>
    <t>No. R294</t>
  </si>
  <si>
    <t>be sold at any place in South Africa is R828.0 per litre,</t>
  </si>
  <si>
    <t>These Regulations will come into operation at 00h01 on 06 January 2016.</t>
  </si>
  <si>
    <t>EFFECTIVE 06 JANUARY 2016</t>
  </si>
  <si>
    <t>These Regulations will come into operation at 00h01 on 06 January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</si>
</sst>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 * #,##0.00_ ;_ * \-#,##0.00_ ;_ * &quot;-&quot;??_ ;_ @_ "/>
    <numFmt numFmtId="165" formatCode="General_)"/>
    <numFmt numFmtId="166" formatCode="0.00_)"/>
    <numFmt numFmtId="167" formatCode="0.0_)"/>
    <numFmt numFmtId="168" formatCode="#,##0.0_);\(#,##0.0\)"/>
    <numFmt numFmtId="169" formatCode="0.000_)"/>
    <numFmt numFmtId="170" formatCode="0.000"/>
    <numFmt numFmtId="171" formatCode="#,##0.0"/>
    <numFmt numFmtId="172" formatCode="#,##0.000"/>
    <numFmt numFmtId="173" formatCode="0."/>
    <numFmt numFmtId="174" formatCode="#,##0.000_);\(#,##0.000\)"/>
    <numFmt numFmtId="175" formatCode="[$-1C09]dd\ mmmm\ yyyy;@"/>
    <numFmt numFmtId="176" formatCode="_ * #,##0.000_ ;_ * \-#,##0.000_ ;_ * &quot;-&quot;??_ ;_ @_ "/>
  </numFmts>
  <fonts count="29" x14ac:knownFonts="1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12"/>
      <name val="Consolas"/>
      <family val="3"/>
    </font>
    <font>
      <sz val="10"/>
      <name val="Consolas"/>
      <family val="3"/>
    </font>
    <font>
      <b/>
      <sz val="10"/>
      <name val="Consolas"/>
      <family val="3"/>
    </font>
    <font>
      <b/>
      <u/>
      <sz val="10"/>
      <name val="Consolas"/>
      <family val="3"/>
    </font>
    <font>
      <u/>
      <sz val="10"/>
      <name val="Courier"/>
      <family val="3"/>
    </font>
    <font>
      <sz val="12"/>
      <name val="Courier New"/>
      <family val="3"/>
    </font>
    <font>
      <b/>
      <sz val="12"/>
      <name val="Courier New"/>
      <family val="3"/>
    </font>
    <font>
      <sz val="8"/>
      <name val="Courier"/>
      <family val="3"/>
    </font>
    <font>
      <sz val="12"/>
      <name val="Courier"/>
      <family val="3"/>
    </font>
    <font>
      <sz val="12"/>
      <name val="Courier"/>
      <family val="3"/>
    </font>
    <font>
      <sz val="12"/>
      <name val="Arial"/>
      <family val="2"/>
    </font>
    <font>
      <b/>
      <sz val="12"/>
      <name val="Courier"/>
      <family val="3"/>
    </font>
    <font>
      <i/>
      <sz val="12"/>
      <name val="Courier New"/>
      <family val="3"/>
    </font>
    <font>
      <b/>
      <sz val="12"/>
      <color indexed="8"/>
      <name val="Courier New"/>
      <family val="3"/>
    </font>
    <font>
      <sz val="12"/>
      <color indexed="8"/>
      <name val="Courier New"/>
      <family val="3"/>
    </font>
    <font>
      <b/>
      <i/>
      <sz val="12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sz val="12"/>
      <name val="Courier"/>
      <family val="3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color rgb="FF0000FF"/>
      <name val="Consolas"/>
      <family val="3"/>
    </font>
    <font>
      <sz val="10"/>
      <color rgb="FF0000FF"/>
      <name val="Consolas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5" fontId="0" fillId="0" borderId="0"/>
    <xf numFmtId="0" fontId="24" fillId="0" borderId="0"/>
    <xf numFmtId="9" fontId="1" fillId="0" borderId="0" applyFont="0" applyFill="0" applyBorder="0" applyAlignment="0" applyProtection="0"/>
  </cellStyleXfs>
  <cellXfs count="433">
    <xf numFmtId="165" fontId="0" fillId="0" borderId="0" xfId="0"/>
    <xf numFmtId="165" fontId="0" fillId="0" borderId="0" xfId="0" applyBorder="1"/>
    <xf numFmtId="165" fontId="4" fillId="0" borderId="0" xfId="0" applyFont="1"/>
    <xf numFmtId="165" fontId="5" fillId="0" borderId="1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center"/>
    </xf>
    <xf numFmtId="165" fontId="5" fillId="0" borderId="2" xfId="0" applyNumberFormat="1" applyFont="1" applyFill="1" applyBorder="1" applyAlignment="1" applyProtection="1">
      <alignment horizontal="center"/>
    </xf>
    <xf numFmtId="165" fontId="5" fillId="0" borderId="1" xfId="0" applyNumberFormat="1" applyFont="1" applyFill="1" applyBorder="1" applyAlignment="1" applyProtection="1">
      <alignment horizontal="center"/>
    </xf>
    <xf numFmtId="165" fontId="5" fillId="0" borderId="1" xfId="0" quotePrefix="1" applyNumberFormat="1" applyFont="1" applyFill="1" applyBorder="1" applyAlignment="1" applyProtection="1">
      <alignment horizontal="center"/>
    </xf>
    <xf numFmtId="165" fontId="5" fillId="0" borderId="3" xfId="0" applyNumberFormat="1" applyFont="1" applyFill="1" applyBorder="1" applyAlignment="1" applyProtection="1">
      <alignment horizontal="center"/>
    </xf>
    <xf numFmtId="165" fontId="5" fillId="0" borderId="4" xfId="0" applyNumberFormat="1" applyFont="1" applyFill="1" applyBorder="1" applyAlignment="1" applyProtection="1">
      <alignment horizontal="center"/>
    </xf>
    <xf numFmtId="165" fontId="5" fillId="0" borderId="3" xfId="0" quotePrefix="1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165" fontId="6" fillId="0" borderId="0" xfId="0" quotePrefix="1" applyNumberFormat="1" applyFont="1" applyFill="1" applyBorder="1" applyAlignment="1" applyProtection="1">
      <alignment horizontal="center"/>
    </xf>
    <xf numFmtId="165" fontId="4" fillId="0" borderId="0" xfId="0" applyFont="1" applyAlignment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165" fontId="4" fillId="0" borderId="3" xfId="0" applyNumberFormat="1" applyFont="1" applyBorder="1" applyAlignment="1" applyProtection="1">
      <alignment horizontal="center"/>
    </xf>
    <xf numFmtId="165" fontId="4" fillId="0" borderId="1" xfId="0" applyNumberFormat="1" applyFont="1" applyFill="1" applyBorder="1" applyAlignment="1" applyProtection="1">
      <alignment horizontal="center"/>
    </xf>
    <xf numFmtId="165" fontId="4" fillId="0" borderId="5" xfId="0" applyFont="1" applyBorder="1" applyAlignment="1">
      <alignment horizontal="center"/>
    </xf>
    <xf numFmtId="165" fontId="4" fillId="0" borderId="0" xfId="0" applyFont="1" applyBorder="1" applyAlignment="1">
      <alignment horizontal="center"/>
    </xf>
    <xf numFmtId="165" fontId="5" fillId="0" borderId="0" xfId="0" applyFont="1" applyBorder="1" applyAlignment="1">
      <alignment horizontal="center"/>
    </xf>
    <xf numFmtId="166" fontId="5" fillId="0" borderId="6" xfId="0" applyNumberFormat="1" applyFont="1" applyFill="1" applyBorder="1" applyAlignment="1" applyProtection="1">
      <alignment horizontal="center"/>
    </xf>
    <xf numFmtId="166" fontId="5" fillId="0" borderId="0" xfId="0" applyNumberFormat="1" applyFont="1" applyFill="1" applyBorder="1" applyAlignment="1" applyProtection="1">
      <alignment horizontal="center"/>
    </xf>
    <xf numFmtId="165" fontId="5" fillId="0" borderId="7" xfId="0" applyNumberFormat="1" applyFont="1" applyFill="1" applyBorder="1" applyAlignment="1" applyProtection="1">
      <alignment horizontal="center"/>
    </xf>
    <xf numFmtId="166" fontId="5" fillId="0" borderId="7" xfId="0" applyNumberFormat="1" applyFont="1" applyFill="1" applyBorder="1" applyAlignment="1" applyProtection="1">
      <alignment horizontal="center"/>
    </xf>
    <xf numFmtId="167" fontId="4" fillId="0" borderId="0" xfId="0" applyNumberFormat="1" applyFont="1" applyBorder="1" applyAlignment="1" applyProtection="1">
      <alignment horizontal="center"/>
    </xf>
    <xf numFmtId="168" fontId="4" fillId="0" borderId="0" xfId="0" applyNumberFormat="1" applyFont="1" applyFill="1" applyBorder="1" applyAlignment="1" applyProtection="1">
      <alignment horizontal="center"/>
    </xf>
    <xf numFmtId="168" fontId="4" fillId="0" borderId="8" xfId="0" applyNumberFormat="1" applyFont="1" applyFill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center"/>
    </xf>
    <xf numFmtId="166" fontId="4" fillId="0" borderId="6" xfId="0" applyNumberFormat="1" applyFont="1" applyFill="1" applyBorder="1" applyAlignment="1" applyProtection="1">
      <alignment horizontal="center"/>
    </xf>
    <xf numFmtId="166" fontId="4" fillId="0" borderId="0" xfId="0" applyNumberFormat="1" applyFont="1" applyBorder="1" applyAlignment="1" applyProtection="1">
      <alignment horizontal="center"/>
    </xf>
    <xf numFmtId="166" fontId="4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center"/>
    </xf>
    <xf numFmtId="166" fontId="5" fillId="0" borderId="8" xfId="0" applyNumberFormat="1" applyFont="1" applyFill="1" applyBorder="1" applyAlignment="1" applyProtection="1">
      <alignment horizontal="center"/>
    </xf>
    <xf numFmtId="39" fontId="4" fillId="0" borderId="6" xfId="0" applyNumberFormat="1" applyFont="1" applyFill="1" applyBorder="1" applyAlignment="1" applyProtection="1">
      <alignment horizontal="center"/>
    </xf>
    <xf numFmtId="39" fontId="4" fillId="0" borderId="0" xfId="0" applyNumberFormat="1" applyFont="1" applyBorder="1" applyAlignment="1" applyProtection="1">
      <alignment horizontal="center"/>
    </xf>
    <xf numFmtId="39" fontId="4" fillId="0" borderId="0" xfId="0" applyNumberFormat="1" applyFont="1" applyFill="1" applyBorder="1" applyAlignment="1" applyProtection="1">
      <alignment horizontal="center"/>
    </xf>
    <xf numFmtId="39" fontId="5" fillId="0" borderId="7" xfId="0" applyNumberFormat="1" applyFont="1" applyFill="1" applyBorder="1" applyAlignment="1" applyProtection="1">
      <alignment horizontal="center"/>
    </xf>
    <xf numFmtId="39" fontId="5" fillId="0" borderId="9" xfId="0" applyNumberFormat="1" applyFont="1" applyFill="1" applyBorder="1" applyAlignment="1" applyProtection="1">
      <alignment horizontal="center"/>
    </xf>
    <xf numFmtId="39" fontId="5" fillId="0" borderId="0" xfId="0" applyNumberFormat="1" applyFont="1" applyFill="1" applyBorder="1" applyAlignment="1" applyProtection="1">
      <alignment horizontal="center"/>
    </xf>
    <xf numFmtId="39" fontId="5" fillId="0" borderId="6" xfId="0" applyNumberFormat="1" applyFont="1" applyFill="1" applyBorder="1" applyAlignment="1" applyProtection="1">
      <alignment horizontal="center"/>
    </xf>
    <xf numFmtId="39" fontId="5" fillId="0" borderId="10" xfId="0" applyNumberFormat="1" applyFont="1" applyFill="1" applyBorder="1" applyAlignment="1" applyProtection="1">
      <alignment horizontal="center"/>
    </xf>
    <xf numFmtId="39" fontId="5" fillId="0" borderId="8" xfId="0" applyNumberFormat="1" applyFont="1" applyFill="1" applyBorder="1" applyAlignment="1" applyProtection="1">
      <alignment horizontal="center"/>
    </xf>
    <xf numFmtId="39" fontId="5" fillId="2" borderId="0" xfId="0" applyNumberFormat="1" applyFont="1" applyFill="1" applyBorder="1" applyAlignment="1" applyProtection="1">
      <alignment horizontal="center"/>
    </xf>
    <xf numFmtId="39" fontId="5" fillId="2" borderId="10" xfId="0" applyNumberFormat="1" applyFont="1" applyFill="1" applyBorder="1" applyAlignment="1" applyProtection="1">
      <alignment horizontal="center"/>
    </xf>
    <xf numFmtId="39" fontId="5" fillId="2" borderId="8" xfId="0" applyNumberFormat="1" applyFont="1" applyFill="1" applyBorder="1" applyAlignment="1" applyProtection="1">
      <alignment horizontal="center"/>
    </xf>
    <xf numFmtId="39" fontId="5" fillId="2" borderId="7" xfId="0" applyNumberFormat="1" applyFont="1" applyFill="1" applyBorder="1" applyAlignment="1" applyProtection="1">
      <alignment horizontal="center"/>
    </xf>
    <xf numFmtId="39" fontId="5" fillId="2" borderId="9" xfId="0" applyNumberFormat="1" applyFont="1" applyFill="1" applyBorder="1" applyAlignment="1" applyProtection="1">
      <alignment horizontal="center"/>
    </xf>
    <xf numFmtId="165" fontId="5" fillId="0" borderId="11" xfId="0" applyNumberFormat="1" applyFont="1" applyBorder="1" applyAlignment="1" applyProtection="1">
      <alignment horizontal="center"/>
    </xf>
    <xf numFmtId="168" fontId="4" fillId="0" borderId="0" xfId="0" applyNumberFormat="1" applyFont="1" applyBorder="1" applyAlignment="1" applyProtection="1">
      <alignment horizontal="center"/>
    </xf>
    <xf numFmtId="165" fontId="5" fillId="0" borderId="11" xfId="0" applyNumberFormat="1" applyFont="1" applyFill="1" applyBorder="1" applyAlignment="1" applyProtection="1">
      <alignment horizontal="center"/>
    </xf>
    <xf numFmtId="168" fontId="5" fillId="0" borderId="0" xfId="0" applyNumberFormat="1" applyFont="1" applyFill="1" applyBorder="1" applyAlignment="1" applyProtection="1">
      <alignment horizontal="center"/>
    </xf>
    <xf numFmtId="168" fontId="5" fillId="2" borderId="0" xfId="0" applyNumberFormat="1" applyFont="1" applyFill="1" applyBorder="1" applyAlignment="1" applyProtection="1">
      <alignment horizontal="center"/>
    </xf>
    <xf numFmtId="168" fontId="5" fillId="2" borderId="8" xfId="0" applyNumberFormat="1" applyFont="1" applyFill="1" applyBorder="1" applyAlignment="1" applyProtection="1">
      <alignment horizontal="center"/>
    </xf>
    <xf numFmtId="168" fontId="5" fillId="2" borderId="7" xfId="0" applyNumberFormat="1" applyFont="1" applyFill="1" applyBorder="1" applyAlignment="1" applyProtection="1">
      <alignment horizontal="center"/>
    </xf>
    <xf numFmtId="165" fontId="5" fillId="0" borderId="8" xfId="0" applyNumberFormat="1" applyFont="1" applyFill="1" applyBorder="1" applyAlignment="1" applyProtection="1">
      <alignment horizontal="center"/>
    </xf>
    <xf numFmtId="2" fontId="5" fillId="0" borderId="0" xfId="0" applyNumberFormat="1" applyFont="1" applyFill="1" applyBorder="1" applyAlignment="1" applyProtection="1">
      <alignment horizontal="center"/>
    </xf>
    <xf numFmtId="2" fontId="5" fillId="0" borderId="7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Alignment="1" applyProtection="1">
      <alignment horizontal="center"/>
    </xf>
    <xf numFmtId="37" fontId="4" fillId="0" borderId="5" xfId="0" applyNumberFormat="1" applyFont="1" applyFill="1" applyBorder="1" applyAlignment="1" applyProtection="1">
      <alignment horizontal="center"/>
    </xf>
    <xf numFmtId="2" fontId="5" fillId="2" borderId="0" xfId="0" applyNumberFormat="1" applyFont="1" applyFill="1" applyBorder="1" applyAlignment="1" applyProtection="1">
      <alignment horizontal="center"/>
    </xf>
    <xf numFmtId="2" fontId="5" fillId="2" borderId="10" xfId="0" applyNumberFormat="1" applyFont="1" applyFill="1" applyBorder="1" applyAlignment="1" applyProtection="1">
      <alignment horizontal="center"/>
    </xf>
    <xf numFmtId="2" fontId="5" fillId="2" borderId="8" xfId="0" applyNumberFormat="1" applyFont="1" applyFill="1" applyBorder="1" applyAlignment="1" applyProtection="1">
      <alignment horizontal="center"/>
    </xf>
    <xf numFmtId="2" fontId="5" fillId="2" borderId="7" xfId="0" applyNumberFormat="1" applyFont="1" applyFill="1" applyBorder="1" applyAlignment="1" applyProtection="1">
      <alignment horizontal="center"/>
    </xf>
    <xf numFmtId="2" fontId="5" fillId="2" borderId="9" xfId="0" applyNumberFormat="1" applyFont="1" applyFill="1" applyBorder="1" applyAlignment="1" applyProtection="1">
      <alignment horizontal="center"/>
    </xf>
    <xf numFmtId="165" fontId="5" fillId="2" borderId="1" xfId="0" applyNumberFormat="1" applyFont="1" applyFill="1" applyBorder="1" applyAlignment="1" applyProtection="1">
      <alignment horizontal="center"/>
    </xf>
    <xf numFmtId="166" fontId="4" fillId="2" borderId="0" xfId="0" applyNumberFormat="1" applyFont="1" applyFill="1" applyBorder="1" applyAlignment="1" applyProtection="1">
      <alignment horizontal="center"/>
    </xf>
    <xf numFmtId="39" fontId="4" fillId="2" borderId="0" xfId="0" applyNumberFormat="1" applyFont="1" applyFill="1" applyBorder="1" applyAlignment="1" applyProtection="1">
      <alignment horizontal="center"/>
    </xf>
    <xf numFmtId="168" fontId="4" fillId="2" borderId="0" xfId="0" applyNumberFormat="1" applyFont="1" applyFill="1" applyBorder="1" applyAlignment="1" applyProtection="1">
      <alignment horizontal="center"/>
    </xf>
    <xf numFmtId="166" fontId="5" fillId="2" borderId="0" xfId="0" applyNumberFormat="1" applyFont="1" applyFill="1" applyBorder="1" applyAlignment="1" applyProtection="1">
      <alignment horizontal="center"/>
    </xf>
    <xf numFmtId="165" fontId="5" fillId="2" borderId="1" xfId="0" quotePrefix="1" applyNumberFormat="1" applyFont="1" applyFill="1" applyBorder="1" applyAlignment="1" applyProtection="1">
      <alignment horizontal="center"/>
    </xf>
    <xf numFmtId="39" fontId="4" fillId="2" borderId="8" xfId="0" applyNumberFormat="1" applyFont="1" applyFill="1" applyBorder="1" applyAlignment="1" applyProtection="1">
      <alignment horizontal="center"/>
    </xf>
    <xf numFmtId="39" fontId="4" fillId="2" borderId="10" xfId="0" applyNumberFormat="1" applyFont="1" applyFill="1" applyBorder="1" applyAlignment="1" applyProtection="1">
      <alignment horizontal="center"/>
    </xf>
    <xf numFmtId="166" fontId="4" fillId="2" borderId="8" xfId="0" applyNumberFormat="1" applyFont="1" applyFill="1" applyBorder="1" applyAlignment="1" applyProtection="1">
      <alignment horizontal="center"/>
    </xf>
    <xf numFmtId="168" fontId="4" fillId="2" borderId="8" xfId="0" applyNumberFormat="1" applyFont="1" applyFill="1" applyBorder="1" applyAlignment="1" applyProtection="1">
      <alignment horizontal="center"/>
    </xf>
    <xf numFmtId="166" fontId="5" fillId="2" borderId="7" xfId="0" applyNumberFormat="1" applyFont="1" applyFill="1" applyBorder="1" applyAlignment="1" applyProtection="1">
      <alignment horizontal="center"/>
    </xf>
    <xf numFmtId="165" fontId="4" fillId="0" borderId="0" xfId="0" applyFont="1" applyBorder="1"/>
    <xf numFmtId="165" fontId="4" fillId="0" borderId="12" xfId="0" applyFont="1" applyBorder="1" applyAlignment="1">
      <alignment horizontal="center"/>
    </xf>
    <xf numFmtId="165" fontId="5" fillId="0" borderId="8" xfId="0" applyFont="1" applyBorder="1" applyAlignment="1">
      <alignment horizontal="center"/>
    </xf>
    <xf numFmtId="165" fontId="5" fillId="0" borderId="3" xfId="0" applyNumberFormat="1" applyFont="1" applyBorder="1" applyAlignment="1" applyProtection="1">
      <alignment horizontal="center"/>
    </xf>
    <xf numFmtId="166" fontId="5" fillId="0" borderId="8" xfId="0" applyNumberFormat="1" applyFont="1" applyBorder="1" applyAlignment="1" applyProtection="1">
      <alignment horizontal="center"/>
    </xf>
    <xf numFmtId="166" fontId="5" fillId="0" borderId="0" xfId="0" applyNumberFormat="1" applyFont="1" applyBorder="1" applyAlignment="1" applyProtection="1">
      <alignment horizontal="center"/>
    </xf>
    <xf numFmtId="165" fontId="5" fillId="0" borderId="1" xfId="0" quotePrefix="1" applyNumberFormat="1" applyFont="1" applyBorder="1" applyAlignment="1" applyProtection="1">
      <alignment horizontal="center"/>
    </xf>
    <xf numFmtId="165" fontId="5" fillId="0" borderId="4" xfId="0" applyNumberFormat="1" applyFont="1" applyBorder="1" applyAlignment="1" applyProtection="1">
      <alignment horizontal="center"/>
    </xf>
    <xf numFmtId="166" fontId="5" fillId="0" borderId="7" xfId="0" applyNumberFormat="1" applyFont="1" applyBorder="1" applyAlignment="1" applyProtection="1">
      <alignment horizontal="center"/>
    </xf>
    <xf numFmtId="167" fontId="5" fillId="0" borderId="8" xfId="0" applyNumberFormat="1" applyFont="1" applyBorder="1" applyAlignment="1" applyProtection="1">
      <alignment horizontal="center"/>
    </xf>
    <xf numFmtId="168" fontId="5" fillId="0" borderId="9" xfId="0" applyNumberFormat="1" applyFont="1" applyBorder="1" applyAlignment="1" applyProtection="1">
      <alignment horizontal="center"/>
    </xf>
    <xf numFmtId="168" fontId="5" fillId="0" borderId="0" xfId="0" applyNumberFormat="1" applyFont="1" applyBorder="1" applyAlignment="1" applyProtection="1">
      <alignment horizontal="center"/>
    </xf>
    <xf numFmtId="165" fontId="5" fillId="0" borderId="13" xfId="0" applyNumberFormat="1" applyFont="1" applyBorder="1" applyAlignment="1" applyProtection="1">
      <alignment horizontal="center"/>
    </xf>
    <xf numFmtId="165" fontId="5" fillId="0" borderId="9" xfId="0" applyNumberFormat="1" applyFont="1" applyBorder="1" applyAlignment="1" applyProtection="1">
      <alignment horizontal="center"/>
    </xf>
    <xf numFmtId="165" fontId="4" fillId="0" borderId="9" xfId="0" applyFont="1" applyBorder="1" applyAlignment="1">
      <alignment horizontal="center"/>
    </xf>
    <xf numFmtId="168" fontId="4" fillId="0" borderId="8" xfId="0" applyNumberFormat="1" applyFont="1" applyBorder="1" applyAlignment="1" applyProtection="1">
      <alignment horizontal="center"/>
    </xf>
    <xf numFmtId="168" fontId="4" fillId="0" borderId="9" xfId="0" applyNumberFormat="1" applyFont="1" applyBorder="1" applyAlignment="1" applyProtection="1">
      <alignment horizontal="center"/>
    </xf>
    <xf numFmtId="165" fontId="5" fillId="0" borderId="14" xfId="0" applyNumberFormat="1" applyFont="1" applyBorder="1" applyAlignment="1" applyProtection="1">
      <alignment horizontal="center"/>
    </xf>
    <xf numFmtId="165" fontId="5" fillId="0" borderId="15" xfId="0" applyNumberFormat="1" applyFont="1" applyBorder="1" applyAlignment="1" applyProtection="1">
      <alignment horizontal="center"/>
    </xf>
    <xf numFmtId="165" fontId="5" fillId="0" borderId="12" xfId="0" applyFont="1" applyBorder="1" applyAlignment="1">
      <alignment horizontal="center"/>
    </xf>
    <xf numFmtId="165" fontId="5" fillId="0" borderId="12" xfId="0" applyNumberFormat="1" applyFont="1" applyBorder="1" applyAlignment="1" applyProtection="1">
      <alignment horizontal="center"/>
    </xf>
    <xf numFmtId="165" fontId="5" fillId="0" borderId="16" xfId="0" applyFont="1" applyBorder="1" applyAlignment="1">
      <alignment horizontal="center"/>
    </xf>
    <xf numFmtId="166" fontId="5" fillId="0" borderId="16" xfId="0" applyNumberFormat="1" applyFont="1" applyBorder="1" applyAlignment="1" applyProtection="1">
      <alignment horizontal="center"/>
    </xf>
    <xf numFmtId="165" fontId="5" fillId="0" borderId="17" xfId="0" applyFont="1" applyBorder="1" applyAlignment="1">
      <alignment horizontal="center"/>
    </xf>
    <xf numFmtId="165" fontId="4" fillId="0" borderId="18" xfId="0" applyFont="1" applyBorder="1"/>
    <xf numFmtId="165" fontId="4" fillId="0" borderId="1" xfId="0" applyFont="1" applyBorder="1"/>
    <xf numFmtId="171" fontId="4" fillId="0" borderId="6" xfId="0" applyNumberFormat="1" applyFont="1" applyFill="1" applyBorder="1" applyAlignment="1" applyProtection="1">
      <alignment horizontal="center"/>
    </xf>
    <xf numFmtId="171" fontId="4" fillId="0" borderId="0" xfId="0" applyNumberFormat="1" applyFont="1" applyFill="1" applyBorder="1" applyAlignment="1" applyProtection="1">
      <alignment horizontal="center"/>
    </xf>
    <xf numFmtId="171" fontId="4" fillId="0" borderId="8" xfId="0" applyNumberFormat="1" applyFont="1" applyFill="1" applyBorder="1" applyAlignment="1" applyProtection="1">
      <alignment horizontal="center"/>
    </xf>
    <xf numFmtId="171" fontId="4" fillId="0" borderId="0" xfId="0" applyNumberFormat="1" applyFont="1" applyBorder="1" applyAlignment="1" applyProtection="1">
      <alignment horizontal="center"/>
    </xf>
    <xf numFmtId="171" fontId="4" fillId="0" borderId="7" xfId="0" applyNumberFormat="1" applyFont="1" applyBorder="1" applyAlignment="1" applyProtection="1">
      <alignment horizontal="center"/>
    </xf>
    <xf numFmtId="171" fontId="4" fillId="0" borderId="0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/>
    </xf>
    <xf numFmtId="165" fontId="0" fillId="0" borderId="0" xfId="0" applyBorder="1" applyAlignment="1"/>
    <xf numFmtId="165" fontId="0" fillId="0" borderId="12" xfId="0" applyBorder="1"/>
    <xf numFmtId="165" fontId="4" fillId="0" borderId="0" xfId="0" applyFont="1" applyBorder="1" applyAlignment="1"/>
    <xf numFmtId="165" fontId="0" fillId="0" borderId="0" xfId="0" applyBorder="1" applyAlignment="1">
      <alignment horizontal="left"/>
    </xf>
    <xf numFmtId="37" fontId="4" fillId="0" borderId="0" xfId="0" applyNumberFormat="1" applyFont="1" applyFill="1" applyBorder="1" applyAlignment="1" applyProtection="1">
      <alignment horizontal="center"/>
    </xf>
    <xf numFmtId="165" fontId="4" fillId="0" borderId="19" xfId="0" applyFont="1" applyBorder="1" applyAlignment="1">
      <alignment horizontal="center"/>
    </xf>
    <xf numFmtId="165" fontId="5" fillId="0" borderId="19" xfId="0" applyFont="1" applyBorder="1" applyAlignment="1">
      <alignment horizontal="center"/>
    </xf>
    <xf numFmtId="165" fontId="5" fillId="0" borderId="19" xfId="0" applyNumberFormat="1" applyFont="1" applyBorder="1" applyAlignment="1" applyProtection="1">
      <alignment horizontal="center"/>
    </xf>
    <xf numFmtId="165" fontId="5" fillId="0" borderId="19" xfId="0" quotePrefix="1" applyNumberFormat="1" applyFont="1" applyBorder="1" applyAlignment="1" applyProtection="1">
      <alignment horizontal="center"/>
    </xf>
    <xf numFmtId="165" fontId="4" fillId="0" borderId="13" xfId="0" applyFont="1" applyBorder="1"/>
    <xf numFmtId="165" fontId="5" fillId="0" borderId="20" xfId="0" applyFont="1" applyBorder="1" applyAlignment="1">
      <alignment horizontal="center"/>
    </xf>
    <xf numFmtId="165" fontId="5" fillId="0" borderId="21" xfId="0" applyFont="1" applyBorder="1" applyAlignment="1">
      <alignment horizontal="center"/>
    </xf>
    <xf numFmtId="165" fontId="5" fillId="0" borderId="12" xfId="0" applyNumberFormat="1" applyFont="1" applyFill="1" applyBorder="1" applyAlignment="1" applyProtection="1">
      <alignment horizontal="center"/>
    </xf>
    <xf numFmtId="2" fontId="5" fillId="0" borderId="22" xfId="0" applyNumberFormat="1" applyFont="1" applyFill="1" applyBorder="1" applyAlignment="1" applyProtection="1">
      <alignment horizontal="center"/>
    </xf>
    <xf numFmtId="2" fontId="5" fillId="0" borderId="12" xfId="0" applyNumberFormat="1" applyFont="1" applyFill="1" applyBorder="1" applyAlignment="1" applyProtection="1">
      <alignment horizontal="center"/>
    </xf>
    <xf numFmtId="2" fontId="5" fillId="2" borderId="12" xfId="0" applyNumberFormat="1" applyFont="1" applyFill="1" applyBorder="1" applyAlignment="1" applyProtection="1">
      <alignment horizontal="center"/>
    </xf>
    <xf numFmtId="2" fontId="5" fillId="2" borderId="23" xfId="0" applyNumberFormat="1" applyFont="1" applyFill="1" applyBorder="1" applyAlignment="1" applyProtection="1">
      <alignment horizontal="center"/>
    </xf>
    <xf numFmtId="2" fontId="5" fillId="2" borderId="16" xfId="0" applyNumberFormat="1" applyFont="1" applyFill="1" applyBorder="1" applyAlignment="1" applyProtection="1">
      <alignment horizontal="center"/>
    </xf>
    <xf numFmtId="2" fontId="5" fillId="2" borderId="24" xfId="0" applyNumberFormat="1" applyFont="1" applyFill="1" applyBorder="1" applyAlignment="1" applyProtection="1">
      <alignment horizontal="center"/>
    </xf>
    <xf numFmtId="2" fontId="5" fillId="2" borderId="17" xfId="0" applyNumberFormat="1" applyFont="1" applyFill="1" applyBorder="1" applyAlignment="1" applyProtection="1">
      <alignment horizontal="center"/>
    </xf>
    <xf numFmtId="171" fontId="5" fillId="0" borderId="25" xfId="0" applyNumberFormat="1" applyFont="1" applyFill="1" applyBorder="1" applyAlignment="1" applyProtection="1">
      <alignment horizontal="center"/>
    </xf>
    <xf numFmtId="2" fontId="5" fillId="0" borderId="24" xfId="0" applyNumberFormat="1" applyFont="1" applyFill="1" applyBorder="1" applyAlignment="1" applyProtection="1">
      <alignment horizontal="center"/>
    </xf>
    <xf numFmtId="2" fontId="5" fillId="0" borderId="12" xfId="0" applyNumberFormat="1" applyFont="1" applyBorder="1" applyAlignment="1" applyProtection="1">
      <alignment horizontal="center"/>
    </xf>
    <xf numFmtId="2" fontId="5" fillId="0" borderId="17" xfId="0" applyNumberFormat="1" applyFont="1" applyFill="1" applyBorder="1" applyAlignment="1" applyProtection="1">
      <alignment horizontal="center"/>
    </xf>
    <xf numFmtId="165" fontId="9" fillId="0" borderId="26" xfId="0" applyFont="1" applyBorder="1" applyAlignment="1">
      <alignment horizontal="center" vertical="center"/>
    </xf>
    <xf numFmtId="165" fontId="9" fillId="0" borderId="0" xfId="0" applyFont="1" applyAlignment="1">
      <alignment horizontal="centerContinuous"/>
    </xf>
    <xf numFmtId="165" fontId="9" fillId="0" borderId="0" xfId="0" applyFont="1"/>
    <xf numFmtId="165" fontId="11" fillId="0" borderId="0" xfId="0" applyFont="1"/>
    <xf numFmtId="165" fontId="8" fillId="0" borderId="0" xfId="0" applyFont="1"/>
    <xf numFmtId="165" fontId="12" fillId="0" borderId="0" xfId="0" applyFont="1"/>
    <xf numFmtId="165" fontId="14" fillId="0" borderId="0" xfId="0" applyFont="1" applyAlignment="1">
      <alignment horizontal="centerContinuous"/>
    </xf>
    <xf numFmtId="165" fontId="13" fillId="0" borderId="0" xfId="0" applyFont="1"/>
    <xf numFmtId="165" fontId="12" fillId="0" borderId="0" xfId="0" applyFont="1" applyAlignment="1">
      <alignment horizontal="centerContinuous"/>
    </xf>
    <xf numFmtId="165" fontId="8" fillId="0" borderId="0" xfId="0" applyFont="1" applyBorder="1" applyAlignment="1">
      <alignment vertical="center"/>
    </xf>
    <xf numFmtId="165" fontId="12" fillId="0" borderId="0" xfId="0" applyFont="1" applyBorder="1"/>
    <xf numFmtId="165" fontId="12" fillId="0" borderId="0" xfId="0" applyFont="1" applyBorder="1" applyAlignment="1">
      <alignment vertical="center"/>
    </xf>
    <xf numFmtId="165" fontId="12" fillId="0" borderId="0" xfId="0" applyFont="1" applyAlignment="1">
      <alignment vertical="center"/>
    </xf>
    <xf numFmtId="165" fontId="8" fillId="0" borderId="26" xfId="0" applyFont="1" applyBorder="1"/>
    <xf numFmtId="165" fontId="8" fillId="0" borderId="26" xfId="0" applyFont="1" applyBorder="1" applyAlignment="1">
      <alignment vertical="center"/>
    </xf>
    <xf numFmtId="165" fontId="13" fillId="0" borderId="0" xfId="0" applyFont="1" applyBorder="1"/>
    <xf numFmtId="165" fontId="8" fillId="0" borderId="0" xfId="0" applyFont="1" applyBorder="1" applyAlignment="1">
      <alignment horizontal="left" vertical="center"/>
    </xf>
    <xf numFmtId="165" fontId="8" fillId="0" borderId="0" xfId="0" applyFont="1" applyBorder="1" applyAlignment="1">
      <alignment horizontal="center" vertical="center"/>
    </xf>
    <xf numFmtId="165" fontId="8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/>
    </xf>
    <xf numFmtId="165" fontId="12" fillId="0" borderId="0" xfId="0" applyFont="1" applyAlignment="1">
      <alignment vertical="top"/>
    </xf>
    <xf numFmtId="165" fontId="17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 vertical="top"/>
    </xf>
    <xf numFmtId="165" fontId="8" fillId="0" borderId="0" xfId="0" applyFont="1" applyBorder="1" applyAlignment="1">
      <alignment vertical="top"/>
    </xf>
    <xf numFmtId="165" fontId="18" fillId="0" borderId="0" xfId="0" applyFont="1"/>
    <xf numFmtId="165" fontId="19" fillId="0" borderId="0" xfId="0" applyFont="1"/>
    <xf numFmtId="165" fontId="20" fillId="0" borderId="0" xfId="0" applyFont="1"/>
    <xf numFmtId="165" fontId="8" fillId="0" borderId="0" xfId="0" applyFont="1" applyFill="1" applyBorder="1" applyAlignment="1">
      <alignment horizontal="center"/>
    </xf>
    <xf numFmtId="166" fontId="5" fillId="3" borderId="6" xfId="0" applyNumberFormat="1" applyFont="1" applyFill="1" applyBorder="1" applyAlignment="1" applyProtection="1">
      <alignment horizontal="center"/>
      <protection locked="0"/>
    </xf>
    <xf numFmtId="166" fontId="5" fillId="3" borderId="7" xfId="0" applyNumberFormat="1" applyFont="1" applyFill="1" applyBorder="1" applyAlignment="1" applyProtection="1">
      <alignment horizontal="center"/>
      <protection locked="0"/>
    </xf>
    <xf numFmtId="15" fontId="8" fillId="0" borderId="0" xfId="0" applyNumberFormat="1" applyFont="1" applyProtection="1">
      <protection locked="0"/>
    </xf>
    <xf numFmtId="165" fontId="15" fillId="0" borderId="0" xfId="0" applyFont="1" applyProtection="1">
      <protection locked="0"/>
    </xf>
    <xf numFmtId="165" fontId="9" fillId="0" borderId="0" xfId="0" applyFont="1" applyAlignment="1" applyProtection="1">
      <alignment horizontal="centerContinuous"/>
      <protection locked="0"/>
    </xf>
    <xf numFmtId="165" fontId="8" fillId="0" borderId="0" xfId="0" applyFont="1" applyProtection="1">
      <protection locked="0"/>
    </xf>
    <xf numFmtId="165" fontId="13" fillId="0" borderId="0" xfId="0" applyFont="1" applyProtection="1">
      <protection locked="0"/>
    </xf>
    <xf numFmtId="165" fontId="12" fillId="0" borderId="0" xfId="0" applyFont="1" applyProtection="1">
      <protection locked="0"/>
    </xf>
    <xf numFmtId="173" fontId="8" fillId="0" borderId="0" xfId="0" applyNumberFormat="1" applyFont="1" applyAlignment="1" applyProtection="1">
      <alignment horizontal="left"/>
      <protection locked="0"/>
    </xf>
    <xf numFmtId="173" fontId="12" fillId="0" borderId="0" xfId="0" applyNumberFormat="1" applyFont="1" applyAlignment="1" applyProtection="1">
      <alignment horizontal="left"/>
      <protection locked="0"/>
    </xf>
    <xf numFmtId="165" fontId="21" fillId="0" borderId="0" xfId="0" applyFont="1" applyBorder="1" applyProtection="1">
      <protection locked="0"/>
    </xf>
    <xf numFmtId="15" fontId="22" fillId="0" borderId="0" xfId="0" applyNumberFormat="1" applyFont="1" applyProtection="1">
      <protection locked="0"/>
    </xf>
    <xf numFmtId="16" fontId="21" fillId="0" borderId="0" xfId="0" applyNumberFormat="1" applyFont="1" applyBorder="1" applyProtection="1">
      <protection locked="0"/>
    </xf>
    <xf numFmtId="165" fontId="22" fillId="0" borderId="0" xfId="0" applyFont="1" applyProtection="1">
      <protection locked="0"/>
    </xf>
    <xf numFmtId="165" fontId="21" fillId="0" borderId="0" xfId="0" applyFont="1" applyProtection="1">
      <protection locked="0"/>
    </xf>
    <xf numFmtId="165" fontId="11" fillId="0" borderId="0" xfId="0" applyFont="1" applyProtection="1">
      <protection locked="0"/>
    </xf>
    <xf numFmtId="165" fontId="5" fillId="3" borderId="1" xfId="0" applyFont="1" applyFill="1" applyBorder="1" applyAlignment="1" applyProtection="1">
      <protection locked="0"/>
    </xf>
    <xf numFmtId="165" fontId="5" fillId="3" borderId="0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0" borderId="0" xfId="0" applyFill="1" applyBorder="1"/>
    <xf numFmtId="171" fontId="4" fillId="0" borderId="10" xfId="0" applyNumberFormat="1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  <protection locked="0"/>
    </xf>
    <xf numFmtId="165" fontId="6" fillId="3" borderId="12" xfId="0" applyFont="1" applyFill="1" applyBorder="1" applyAlignment="1" applyProtection="1">
      <alignment horizontal="center"/>
      <protection locked="0"/>
    </xf>
    <xf numFmtId="165" fontId="4" fillId="0" borderId="18" xfId="0" applyFont="1" applyBorder="1" applyAlignment="1" applyProtection="1">
      <alignment horizontal="center"/>
    </xf>
    <xf numFmtId="165" fontId="4" fillId="0" borderId="5" xfId="0" applyFont="1" applyBorder="1" applyAlignment="1" applyProtection="1">
      <alignment horizontal="center"/>
    </xf>
    <xf numFmtId="165" fontId="4" fillId="0" borderId="27" xfId="0" applyFont="1" applyBorder="1" applyProtection="1"/>
    <xf numFmtId="165" fontId="0" fillId="0" borderId="0" xfId="0" applyProtection="1"/>
    <xf numFmtId="165" fontId="0" fillId="0" borderId="0" xfId="0" applyBorder="1" applyProtection="1"/>
    <xf numFmtId="165" fontId="4" fillId="0" borderId="1" xfId="0" applyFont="1" applyBorder="1" applyAlignment="1" applyProtection="1">
      <alignment horizontal="center"/>
    </xf>
    <xf numFmtId="165" fontId="4" fillId="0" borderId="0" xfId="0" applyFont="1" applyBorder="1" applyAlignment="1" applyProtection="1">
      <alignment horizontal="center"/>
    </xf>
    <xf numFmtId="165" fontId="4" fillId="0" borderId="12" xfId="0" applyFont="1" applyBorder="1" applyProtection="1"/>
    <xf numFmtId="165" fontId="6" fillId="0" borderId="0" xfId="0" applyFont="1" applyBorder="1" applyAlignment="1" applyProtection="1">
      <alignment horizontal="center"/>
    </xf>
    <xf numFmtId="165" fontId="3" fillId="0" borderId="0" xfId="0" applyFont="1" applyProtection="1"/>
    <xf numFmtId="165" fontId="5" fillId="0" borderId="12" xfId="0" applyFont="1" applyBorder="1" applyProtection="1"/>
    <xf numFmtId="165" fontId="0" fillId="3" borderId="0" xfId="0" applyFill="1" applyBorder="1" applyAlignment="1" applyProtection="1"/>
    <xf numFmtId="165" fontId="5" fillId="3" borderId="0" xfId="0" applyFont="1" applyFill="1" applyBorder="1" applyAlignment="1" applyProtection="1">
      <alignment horizontal="center"/>
    </xf>
    <xf numFmtId="165" fontId="6" fillId="3" borderId="0" xfId="0" applyFont="1" applyFill="1" applyBorder="1" applyAlignment="1" applyProtection="1">
      <alignment horizontal="center"/>
    </xf>
    <xf numFmtId="165" fontId="4" fillId="0" borderId="9" xfId="0" applyFont="1" applyBorder="1" applyAlignment="1" applyProtection="1">
      <alignment horizontal="center"/>
    </xf>
    <xf numFmtId="165" fontId="4" fillId="0" borderId="17" xfId="0" applyFont="1" applyBorder="1" applyProtection="1"/>
    <xf numFmtId="165" fontId="5" fillId="0" borderId="0" xfId="0" applyFont="1" applyBorder="1" applyAlignment="1" applyProtection="1">
      <alignment horizontal="center"/>
    </xf>
    <xf numFmtId="165" fontId="5" fillId="0" borderId="3" xfId="0" applyFont="1" applyBorder="1" applyAlignment="1" applyProtection="1">
      <alignment horizontal="center"/>
    </xf>
    <xf numFmtId="165" fontId="4" fillId="0" borderId="24" xfId="0" applyFont="1" applyBorder="1" applyProtection="1"/>
    <xf numFmtId="165" fontId="4" fillId="0" borderId="8" xfId="0" applyFont="1" applyBorder="1" applyAlignment="1" applyProtection="1">
      <alignment horizontal="center"/>
    </xf>
    <xf numFmtId="165" fontId="4" fillId="0" borderId="16" xfId="0" applyFont="1" applyBorder="1" applyProtection="1"/>
    <xf numFmtId="165" fontId="5" fillId="0" borderId="1" xfId="0" applyFont="1" applyBorder="1" applyAlignment="1" applyProtection="1">
      <alignment horizontal="center"/>
    </xf>
    <xf numFmtId="165" fontId="0" fillId="0" borderId="0" xfId="0" applyFill="1" applyBorder="1" applyProtection="1"/>
    <xf numFmtId="165" fontId="5" fillId="0" borderId="13" xfId="0" applyFont="1" applyBorder="1" applyAlignment="1" applyProtection="1">
      <alignment horizontal="center"/>
    </xf>
    <xf numFmtId="165" fontId="4" fillId="0" borderId="0" xfId="0" applyFont="1" applyAlignment="1" applyProtection="1">
      <alignment horizontal="center"/>
    </xf>
    <xf numFmtId="165" fontId="4" fillId="0" borderId="0" xfId="0" applyFont="1" applyProtection="1"/>
    <xf numFmtId="165" fontId="0" fillId="0" borderId="18" xfId="0" applyBorder="1" applyProtection="1"/>
    <xf numFmtId="165" fontId="0" fillId="0" borderId="5" xfId="0" applyBorder="1" applyProtection="1"/>
    <xf numFmtId="165" fontId="0" fillId="0" borderId="27" xfId="0" applyBorder="1" applyProtection="1"/>
    <xf numFmtId="165" fontId="0" fillId="0" borderId="1" xfId="0" applyBorder="1" applyProtection="1"/>
    <xf numFmtId="165" fontId="0" fillId="0" borderId="12" xfId="0" applyBorder="1" applyProtection="1"/>
    <xf numFmtId="165" fontId="5" fillId="0" borderId="1" xfId="0" applyFont="1" applyFill="1" applyBorder="1" applyAlignment="1" applyProtection="1"/>
    <xf numFmtId="165" fontId="0" fillId="0" borderId="0" xfId="0" applyFill="1" applyBorder="1" applyAlignment="1" applyProtection="1"/>
    <xf numFmtId="165" fontId="5" fillId="0" borderId="9" xfId="0" applyFont="1" applyBorder="1" applyAlignment="1" applyProtection="1">
      <alignment horizontal="center"/>
    </xf>
    <xf numFmtId="165" fontId="5" fillId="0" borderId="0" xfId="0" applyFont="1" applyAlignment="1" applyProtection="1">
      <alignment horizontal="center"/>
    </xf>
    <xf numFmtId="165" fontId="4" fillId="0" borderId="27" xfId="0" applyFont="1" applyBorder="1" applyAlignment="1" applyProtection="1">
      <alignment horizontal="center"/>
    </xf>
    <xf numFmtId="165" fontId="4" fillId="0" borderId="0" xfId="0" applyFont="1" applyBorder="1" applyProtection="1"/>
    <xf numFmtId="165" fontId="4" fillId="0" borderId="12" xfId="0" applyFont="1" applyBorder="1" applyAlignment="1" applyProtection="1">
      <alignment horizontal="center"/>
    </xf>
    <xf numFmtId="165" fontId="5" fillId="0" borderId="12" xfId="0" applyFont="1" applyBorder="1" applyAlignment="1" applyProtection="1">
      <alignment horizontal="center"/>
    </xf>
    <xf numFmtId="165" fontId="4" fillId="0" borderId="0" xfId="0" applyFont="1" applyFill="1" applyBorder="1" applyAlignment="1" applyProtection="1">
      <alignment horizontal="center"/>
    </xf>
    <xf numFmtId="165" fontId="5" fillId="0" borderId="0" xfId="0" applyFont="1" applyBorder="1" applyProtection="1"/>
    <xf numFmtId="165" fontId="4" fillId="0" borderId="16" xfId="0" applyFont="1" applyBorder="1" applyAlignment="1" applyProtection="1">
      <alignment horizontal="center"/>
    </xf>
    <xf numFmtId="165" fontId="4" fillId="0" borderId="28" xfId="0" applyFont="1" applyBorder="1" applyAlignment="1" applyProtection="1">
      <alignment horizontal="center"/>
    </xf>
    <xf numFmtId="165" fontId="4" fillId="0" borderId="11" xfId="0" applyFont="1" applyBorder="1" applyAlignment="1" applyProtection="1">
      <alignment horizontal="center"/>
    </xf>
    <xf numFmtId="165" fontId="5" fillId="2" borderId="0" xfId="0" applyFont="1" applyFill="1" applyBorder="1" applyAlignment="1" applyProtection="1">
      <alignment horizontal="center"/>
    </xf>
    <xf numFmtId="165" fontId="5" fillId="0" borderId="0" xfId="0" applyFont="1" applyFill="1" applyBorder="1" applyAlignment="1" applyProtection="1">
      <alignment horizontal="center"/>
    </xf>
    <xf numFmtId="165" fontId="0" fillId="0" borderId="0" xfId="0" applyFill="1" applyProtection="1"/>
    <xf numFmtId="165" fontId="5" fillId="0" borderId="1" xfId="0" applyFont="1" applyFill="1" applyBorder="1" applyAlignment="1" applyProtection="1">
      <alignment horizontal="center"/>
    </xf>
    <xf numFmtId="165" fontId="4" fillId="2" borderId="0" xfId="0" applyFont="1" applyFill="1" applyBorder="1" applyAlignment="1" applyProtection="1">
      <alignment horizontal="center"/>
    </xf>
    <xf numFmtId="165" fontId="5" fillId="0" borderId="29" xfId="0" applyFont="1" applyFill="1" applyBorder="1" applyAlignment="1" applyProtection="1">
      <alignment horizontal="center"/>
    </xf>
    <xf numFmtId="165" fontId="5" fillId="0" borderId="10" xfId="0" applyFont="1" applyFill="1" applyBorder="1" applyAlignment="1" applyProtection="1">
      <alignment horizontal="center"/>
    </xf>
    <xf numFmtId="165" fontId="4" fillId="0" borderId="10" xfId="0" applyFont="1" applyFill="1" applyBorder="1" applyAlignment="1" applyProtection="1">
      <alignment horizontal="center"/>
    </xf>
    <xf numFmtId="165" fontId="4" fillId="2" borderId="10" xfId="0" applyFont="1" applyFill="1" applyBorder="1" applyAlignment="1" applyProtection="1">
      <alignment horizontal="center"/>
    </xf>
    <xf numFmtId="165" fontId="5" fillId="0" borderId="8" xfId="0" applyFont="1" applyFill="1" applyBorder="1" applyAlignment="1" applyProtection="1">
      <alignment horizontal="center"/>
    </xf>
    <xf numFmtId="165" fontId="4" fillId="0" borderId="8" xfId="0" applyFont="1" applyFill="1" applyBorder="1" applyAlignment="1" applyProtection="1">
      <alignment horizontal="center"/>
    </xf>
    <xf numFmtId="165" fontId="5" fillId="0" borderId="13" xfId="0" applyFont="1" applyFill="1" applyBorder="1" applyAlignment="1" applyProtection="1">
      <alignment horizontal="center"/>
    </xf>
    <xf numFmtId="165" fontId="5" fillId="0" borderId="9" xfId="0" applyFont="1" applyFill="1" applyBorder="1" applyAlignment="1" applyProtection="1">
      <alignment horizontal="center"/>
    </xf>
    <xf numFmtId="171" fontId="4" fillId="0" borderId="0" xfId="0" applyNumberFormat="1" applyFont="1" applyFill="1" applyAlignment="1" applyProtection="1">
      <alignment horizontal="center"/>
    </xf>
    <xf numFmtId="37" fontId="4" fillId="0" borderId="0" xfId="0" applyNumberFormat="1" applyFont="1" applyBorder="1" applyProtection="1"/>
    <xf numFmtId="165" fontId="4" fillId="0" borderId="5" xfId="0" applyFont="1" applyFill="1" applyBorder="1" applyAlignment="1" applyProtection="1">
      <alignment horizontal="center"/>
    </xf>
    <xf numFmtId="171" fontId="4" fillId="0" borderId="27" xfId="0" applyNumberFormat="1" applyFont="1" applyFill="1" applyBorder="1" applyAlignment="1" applyProtection="1">
      <alignment horizontal="center"/>
    </xf>
    <xf numFmtId="171" fontId="4" fillId="0" borderId="12" xfId="0" applyNumberFormat="1" applyFont="1" applyFill="1" applyBorder="1" applyAlignment="1" applyProtection="1">
      <alignment horizontal="center"/>
    </xf>
    <xf numFmtId="165" fontId="4" fillId="0" borderId="1" xfId="0" applyFont="1" applyFill="1" applyBorder="1" applyAlignment="1" applyProtection="1">
      <alignment horizontal="center"/>
    </xf>
    <xf numFmtId="165" fontId="6" fillId="0" borderId="0" xfId="0" applyFont="1" applyBorder="1" applyProtection="1"/>
    <xf numFmtId="165" fontId="5" fillId="0" borderId="3" xfId="0" applyFont="1" applyFill="1" applyBorder="1" applyAlignment="1" applyProtection="1">
      <alignment horizontal="center"/>
    </xf>
    <xf numFmtId="165" fontId="6" fillId="0" borderId="8" xfId="0" applyFont="1" applyFill="1" applyBorder="1" applyAlignment="1" applyProtection="1">
      <alignment horizontal="center"/>
    </xf>
    <xf numFmtId="171" fontId="4" fillId="0" borderId="30" xfId="0" applyNumberFormat="1" applyFont="1" applyFill="1" applyBorder="1" applyAlignment="1" applyProtection="1">
      <alignment horizontal="center"/>
    </xf>
    <xf numFmtId="171" fontId="5" fillId="0" borderId="31" xfId="0" applyNumberFormat="1" applyFont="1" applyFill="1" applyBorder="1" applyAlignment="1" applyProtection="1">
      <alignment horizontal="center"/>
    </xf>
    <xf numFmtId="171" fontId="4" fillId="0" borderId="31" xfId="0" applyNumberFormat="1" applyFont="1" applyFill="1" applyBorder="1" applyAlignment="1" applyProtection="1">
      <alignment horizontal="center"/>
    </xf>
    <xf numFmtId="171" fontId="4" fillId="0" borderId="32" xfId="0" applyNumberFormat="1" applyFont="1" applyFill="1" applyBorder="1" applyAlignment="1" applyProtection="1">
      <alignment horizontal="center"/>
    </xf>
    <xf numFmtId="171" fontId="5" fillId="0" borderId="33" xfId="0" applyNumberFormat="1" applyFont="1" applyFill="1" applyBorder="1" applyAlignment="1" applyProtection="1">
      <alignment horizontal="center"/>
    </xf>
    <xf numFmtId="2" fontId="0" fillId="0" borderId="0" xfId="0" applyNumberFormat="1" applyProtection="1"/>
    <xf numFmtId="165" fontId="5" fillId="2" borderId="10" xfId="0" applyFont="1" applyFill="1" applyBorder="1" applyAlignment="1" applyProtection="1">
      <alignment horizontal="center"/>
    </xf>
    <xf numFmtId="171" fontId="5" fillId="0" borderId="34" xfId="0" applyNumberFormat="1" applyFont="1" applyFill="1" applyBorder="1" applyAlignment="1" applyProtection="1">
      <alignment horizontal="center"/>
    </xf>
    <xf numFmtId="171" fontId="5" fillId="0" borderId="32" xfId="0" applyNumberFormat="1" applyFont="1" applyFill="1" applyBorder="1" applyAlignment="1" applyProtection="1">
      <alignment horizontal="center"/>
    </xf>
    <xf numFmtId="171" fontId="5" fillId="2" borderId="31" xfId="0" applyNumberFormat="1" applyFont="1" applyFill="1" applyBorder="1" applyAlignment="1" applyProtection="1">
      <alignment horizontal="center"/>
    </xf>
    <xf numFmtId="165" fontId="5" fillId="2" borderId="9" xfId="0" applyFont="1" applyFill="1" applyBorder="1" applyAlignment="1" applyProtection="1">
      <alignment horizontal="center"/>
    </xf>
    <xf numFmtId="2" fontId="4" fillId="0" borderId="0" xfId="0" applyNumberFormat="1" applyFont="1" applyBorder="1" applyProtection="1"/>
    <xf numFmtId="165" fontId="4" fillId="0" borderId="18" xfId="0" applyFont="1" applyFill="1" applyBorder="1" applyAlignment="1" applyProtection="1">
      <alignment horizontal="center"/>
    </xf>
    <xf numFmtId="165" fontId="4" fillId="0" borderId="27" xfId="0" applyFont="1" applyFill="1" applyBorder="1" applyAlignment="1" applyProtection="1">
      <alignment horizontal="center"/>
    </xf>
    <xf numFmtId="165" fontId="4" fillId="0" borderId="12" xfId="0" applyFont="1" applyFill="1" applyBorder="1" applyAlignment="1" applyProtection="1">
      <alignment horizontal="center"/>
    </xf>
    <xf numFmtId="165" fontId="6" fillId="0" borderId="0" xfId="0" applyFont="1" applyBorder="1" applyAlignment="1" applyProtection="1"/>
    <xf numFmtId="165" fontId="4" fillId="0" borderId="0" xfId="0" applyFont="1" applyBorder="1" applyAlignment="1" applyProtection="1"/>
    <xf numFmtId="165" fontId="0" fillId="0" borderId="0" xfId="0" applyAlignment="1" applyProtection="1"/>
    <xf numFmtId="165" fontId="0" fillId="0" borderId="0" xfId="0" applyFill="1" applyAlignment="1" applyProtection="1"/>
    <xf numFmtId="165" fontId="4" fillId="0" borderId="16" xfId="0" applyFont="1" applyFill="1" applyBorder="1" applyAlignment="1" applyProtection="1">
      <alignment horizontal="center"/>
    </xf>
    <xf numFmtId="165" fontId="4" fillId="0" borderId="28" xfId="0" applyFont="1" applyFill="1" applyBorder="1" applyAlignment="1" applyProtection="1">
      <alignment horizontal="center"/>
    </xf>
    <xf numFmtId="165" fontId="4" fillId="0" borderId="11" xfId="0" applyFont="1" applyFill="1" applyBorder="1" applyAlignment="1" applyProtection="1">
      <alignment horizontal="center"/>
    </xf>
    <xf numFmtId="165" fontId="4" fillId="0" borderId="35" xfId="0" applyFont="1" applyFill="1" applyBorder="1" applyAlignment="1" applyProtection="1">
      <alignment horizontal="center"/>
    </xf>
    <xf numFmtId="165" fontId="4" fillId="0" borderId="0" xfId="0" applyFont="1" applyFill="1" applyAlignment="1" applyProtection="1">
      <alignment horizontal="center"/>
    </xf>
    <xf numFmtId="165" fontId="4" fillId="2" borderId="0" xfId="0" applyFont="1" applyFill="1" applyAlignment="1" applyProtection="1">
      <alignment horizontal="center"/>
    </xf>
    <xf numFmtId="170" fontId="4" fillId="0" borderId="0" xfId="0" applyNumberFormat="1" applyFont="1" applyFill="1" applyAlignment="1" applyProtection="1">
      <alignment horizontal="center"/>
    </xf>
    <xf numFmtId="170" fontId="4" fillId="0" borderId="0" xfId="0" applyNumberFormat="1" applyFont="1" applyAlignment="1" applyProtection="1">
      <alignment horizontal="center"/>
    </xf>
    <xf numFmtId="165" fontId="8" fillId="0" borderId="36" xfId="0" applyFont="1" applyBorder="1" applyAlignment="1">
      <alignment vertical="center"/>
    </xf>
    <xf numFmtId="165" fontId="8" fillId="0" borderId="36" xfId="0" applyFont="1" applyBorder="1"/>
    <xf numFmtId="165" fontId="17" fillId="0" borderId="26" xfId="0" applyFont="1" applyBorder="1" applyAlignment="1">
      <alignment vertical="center"/>
    </xf>
    <xf numFmtId="9" fontId="5" fillId="0" borderId="0" xfId="2" applyFont="1" applyBorder="1" applyAlignment="1" applyProtection="1">
      <alignment horizontal="center"/>
    </xf>
    <xf numFmtId="2" fontId="23" fillId="0" borderId="0" xfId="1" applyNumberFormat="1" applyFont="1" applyBorder="1" applyAlignment="1" applyProtection="1">
      <alignment horizontal="right"/>
    </xf>
    <xf numFmtId="165" fontId="5" fillId="3" borderId="0" xfId="0" applyNumberFormat="1" applyFont="1" applyFill="1" applyBorder="1" applyAlignment="1" applyProtection="1">
      <alignment horizontal="center"/>
    </xf>
    <xf numFmtId="165" fontId="4" fillId="0" borderId="0" xfId="0" applyFont="1" applyAlignment="1" applyProtection="1">
      <alignment horizontal="left"/>
    </xf>
    <xf numFmtId="169" fontId="5" fillId="3" borderId="6" xfId="0" applyNumberFormat="1" applyFont="1" applyFill="1" applyBorder="1" applyAlignment="1" applyProtection="1">
      <alignment horizontal="center"/>
      <protection locked="0"/>
    </xf>
    <xf numFmtId="170" fontId="5" fillId="0" borderId="0" xfId="0" applyNumberFormat="1" applyFont="1" applyBorder="1" applyAlignment="1" applyProtection="1">
      <alignment horizontal="center"/>
    </xf>
    <xf numFmtId="172" fontId="4" fillId="0" borderId="6" xfId="0" applyNumberFormat="1" applyFont="1" applyFill="1" applyBorder="1" applyAlignment="1" applyProtection="1">
      <alignment horizontal="right"/>
    </xf>
    <xf numFmtId="172" fontId="4" fillId="0" borderId="0" xfId="0" applyNumberFormat="1" applyFont="1" applyBorder="1" applyAlignment="1" applyProtection="1">
      <alignment horizontal="right"/>
    </xf>
    <xf numFmtId="4" fontId="4" fillId="0" borderId="6" xfId="0" applyNumberFormat="1" applyFont="1" applyFill="1" applyBorder="1" applyAlignment="1" applyProtection="1">
      <alignment horizontal="right"/>
    </xf>
    <xf numFmtId="4" fontId="4" fillId="0" borderId="0" xfId="0" applyNumberFormat="1" applyFont="1" applyBorder="1" applyAlignment="1" applyProtection="1">
      <alignment horizontal="right"/>
    </xf>
    <xf numFmtId="2" fontId="5" fillId="0" borderId="24" xfId="0" applyNumberFormat="1" applyFont="1" applyFill="1" applyBorder="1" applyAlignment="1" applyProtection="1">
      <alignment horizontal="right"/>
    </xf>
    <xf numFmtId="2" fontId="5" fillId="0" borderId="12" xfId="0" applyNumberFormat="1" applyFont="1" applyBorder="1" applyAlignment="1" applyProtection="1">
      <alignment horizontal="right"/>
    </xf>
    <xf numFmtId="172" fontId="5" fillId="0" borderId="7" xfId="0" applyNumberFormat="1" applyFont="1" applyBorder="1" applyAlignment="1" applyProtection="1">
      <alignment horizontal="right"/>
    </xf>
    <xf numFmtId="165" fontId="12" fillId="0" borderId="0" xfId="0" applyFont="1" applyAlignment="1" applyProtection="1">
      <alignment horizontal="left" indent="8"/>
      <protection locked="0"/>
    </xf>
    <xf numFmtId="165" fontId="21" fillId="0" borderId="0" xfId="0" applyFont="1" applyAlignment="1" applyProtection="1">
      <alignment horizontal="left" indent="8"/>
      <protection locked="0"/>
    </xf>
    <xf numFmtId="165" fontId="8" fillId="0" borderId="0" xfId="0" applyFont="1" applyAlignment="1" applyProtection="1">
      <protection locked="0"/>
    </xf>
    <xf numFmtId="165" fontId="12" fillId="0" borderId="0" xfId="0" applyFont="1" applyAlignment="1" applyProtection="1">
      <protection locked="0"/>
    </xf>
    <xf numFmtId="165" fontId="13" fillId="0" borderId="0" xfId="0" applyFont="1" applyAlignment="1" applyProtection="1">
      <protection locked="0"/>
    </xf>
    <xf numFmtId="165" fontId="14" fillId="0" borderId="0" xfId="0" applyFont="1" applyAlignment="1" applyProtection="1">
      <alignment horizontal="centerContinuous"/>
      <protection locked="0"/>
    </xf>
    <xf numFmtId="165" fontId="14" fillId="0" borderId="0" xfId="0" applyFont="1" applyAlignment="1" applyProtection="1">
      <protection locked="0"/>
    </xf>
    <xf numFmtId="165" fontId="12" fillId="0" borderId="0" xfId="0" applyFont="1" applyAlignment="1" applyProtection="1">
      <alignment horizontal="centerContinuous"/>
      <protection locked="0"/>
    </xf>
    <xf numFmtId="165" fontId="8" fillId="0" borderId="0" xfId="0" applyFont="1" applyBorder="1" applyAlignment="1" applyProtection="1">
      <alignment vertical="center"/>
      <protection locked="0"/>
    </xf>
    <xf numFmtId="165" fontId="12" fillId="0" borderId="0" xfId="0" applyFont="1" applyBorder="1" applyProtection="1">
      <protection locked="0"/>
    </xf>
    <xf numFmtId="165" fontId="12" fillId="0" borderId="0" xfId="0" applyFont="1" applyBorder="1" applyAlignment="1" applyProtection="1">
      <alignment vertical="center"/>
      <protection locked="0"/>
    </xf>
    <xf numFmtId="165" fontId="8" fillId="0" borderId="0" xfId="0" applyFont="1" applyBorder="1" applyAlignment="1" applyProtection="1">
      <alignment horizontal="centerContinuous" vertical="center"/>
      <protection locked="0"/>
    </xf>
    <xf numFmtId="165" fontId="13" fillId="0" borderId="0" xfId="0" applyFont="1" applyBorder="1" applyAlignment="1" applyProtection="1">
      <alignment vertical="center"/>
      <protection locked="0"/>
    </xf>
    <xf numFmtId="165" fontId="13" fillId="0" borderId="0" xfId="0" applyFont="1" applyAlignment="1" applyProtection="1">
      <alignment vertical="center"/>
      <protection locked="0"/>
    </xf>
    <xf numFmtId="165" fontId="12" fillId="0" borderId="0" xfId="0" applyFont="1" applyAlignment="1" applyProtection="1">
      <alignment vertical="center"/>
      <protection locked="0"/>
    </xf>
    <xf numFmtId="165" fontId="13" fillId="0" borderId="0" xfId="0" applyFont="1" applyBorder="1" applyProtection="1">
      <protection locked="0"/>
    </xf>
    <xf numFmtId="165" fontId="8" fillId="0" borderId="0" xfId="0" applyFont="1" applyBorder="1" applyAlignment="1" applyProtection="1">
      <alignment horizontal="left" vertical="center"/>
      <protection locked="0"/>
    </xf>
    <xf numFmtId="165" fontId="8" fillId="0" borderId="0" xfId="0" applyFont="1" applyBorder="1" applyAlignment="1" applyProtection="1">
      <alignment horizontal="center" vertical="center"/>
      <protection locked="0"/>
    </xf>
    <xf numFmtId="165" fontId="8" fillId="0" borderId="0" xfId="0" applyFont="1" applyBorder="1" applyAlignment="1" applyProtection="1">
      <alignment horizontal="center"/>
      <protection locked="0"/>
    </xf>
    <xf numFmtId="165" fontId="12" fillId="0" borderId="0" xfId="0" applyFont="1" applyAlignment="1" applyProtection="1">
      <alignment vertical="top"/>
      <protection locked="0"/>
    </xf>
    <xf numFmtId="165" fontId="8" fillId="0" borderId="0" xfId="0" applyFont="1" applyBorder="1" applyAlignment="1" applyProtection="1">
      <alignment horizontal="center" vertical="top"/>
      <protection locked="0"/>
    </xf>
    <xf numFmtId="165" fontId="8" fillId="0" borderId="0" xfId="0" applyFont="1" applyBorder="1" applyAlignment="1" applyProtection="1">
      <alignment vertical="top"/>
      <protection locked="0"/>
    </xf>
    <xf numFmtId="165" fontId="18" fillId="0" borderId="0" xfId="0" applyFont="1" applyProtection="1">
      <protection locked="0"/>
    </xf>
    <xf numFmtId="165" fontId="19" fillId="0" borderId="0" xfId="0" applyFont="1" applyProtection="1">
      <protection locked="0"/>
    </xf>
    <xf numFmtId="165" fontId="20" fillId="0" borderId="0" xfId="0" applyFont="1" applyProtection="1">
      <protection locked="0"/>
    </xf>
    <xf numFmtId="165" fontId="8" fillId="0" borderId="0" xfId="0" applyFont="1" applyFill="1" applyBorder="1" applyAlignment="1" applyProtection="1">
      <alignment horizontal="center"/>
      <protection locked="0"/>
    </xf>
    <xf numFmtId="165" fontId="8" fillId="0" borderId="26" xfId="0" applyFont="1" applyBorder="1" applyProtection="1"/>
    <xf numFmtId="165" fontId="9" fillId="0" borderId="26" xfId="0" applyFont="1" applyBorder="1" applyAlignment="1" applyProtection="1">
      <alignment horizontal="left" vertical="center"/>
    </xf>
    <xf numFmtId="165" fontId="9" fillId="0" borderId="26" xfId="0" applyFont="1" applyBorder="1" applyAlignment="1" applyProtection="1">
      <alignment horizontal="center" vertical="center"/>
    </xf>
    <xf numFmtId="165" fontId="8" fillId="0" borderId="26" xfId="0" applyFont="1" applyBorder="1" applyAlignment="1" applyProtection="1">
      <alignment horizontal="center"/>
    </xf>
    <xf numFmtId="165" fontId="13" fillId="0" borderId="0" xfId="0" applyFont="1" applyProtection="1"/>
    <xf numFmtId="165" fontId="17" fillId="0" borderId="26" xfId="0" applyFont="1" applyBorder="1" applyAlignment="1" applyProtection="1">
      <alignment horizontal="center"/>
    </xf>
    <xf numFmtId="165" fontId="17" fillId="0" borderId="36" xfId="0" applyFont="1" applyBorder="1" applyAlignment="1" applyProtection="1">
      <alignment horizontal="center"/>
    </xf>
    <xf numFmtId="165" fontId="8" fillId="0" borderId="26" xfId="0" applyFont="1" applyBorder="1" applyAlignment="1" applyProtection="1">
      <alignment vertical="center"/>
    </xf>
    <xf numFmtId="165" fontId="12" fillId="0" borderId="0" xfId="0" applyFont="1" applyAlignment="1" applyProtection="1">
      <alignment horizontal="right"/>
      <protection locked="0"/>
    </xf>
    <xf numFmtId="165" fontId="8" fillId="0" borderId="0" xfId="0" applyFont="1" applyAlignment="1" applyProtection="1">
      <alignment horizontal="right"/>
      <protection locked="0"/>
    </xf>
    <xf numFmtId="165" fontId="8" fillId="0" borderId="0" xfId="0" applyFont="1" applyAlignment="1">
      <alignment horizontal="right"/>
    </xf>
    <xf numFmtId="165" fontId="5" fillId="0" borderId="37" xfId="0" applyFont="1" applyBorder="1" applyAlignment="1" applyProtection="1">
      <alignment horizontal="center"/>
    </xf>
    <xf numFmtId="169" fontId="4" fillId="3" borderId="7" xfId="0" applyNumberFormat="1" applyFont="1" applyFill="1" applyBorder="1" applyAlignment="1" applyProtection="1">
      <alignment horizontal="center"/>
      <protection locked="0"/>
    </xf>
    <xf numFmtId="169" fontId="5" fillId="3" borderId="8" xfId="0" applyNumberFormat="1" applyFont="1" applyFill="1" applyBorder="1" applyAlignment="1" applyProtection="1">
      <alignment horizontal="center"/>
      <protection locked="0"/>
    </xf>
    <xf numFmtId="169" fontId="5" fillId="0" borderId="16" xfId="0" applyNumberFormat="1" applyFont="1" applyBorder="1" applyAlignment="1" applyProtection="1">
      <alignment horizontal="center"/>
    </xf>
    <xf numFmtId="169" fontId="5" fillId="0" borderId="12" xfId="0" applyNumberFormat="1" applyFont="1" applyBorder="1" applyAlignment="1" applyProtection="1">
      <alignment horizontal="center"/>
    </xf>
    <xf numFmtId="2" fontId="24" fillId="0" borderId="0" xfId="1" applyNumberFormat="1" applyBorder="1" applyAlignment="1" applyProtection="1">
      <alignment horizontal="right"/>
    </xf>
    <xf numFmtId="2" fontId="0" fillId="0" borderId="0" xfId="0" applyNumberFormat="1" applyFill="1" applyBorder="1" applyProtection="1"/>
    <xf numFmtId="165" fontId="27" fillId="0" borderId="38" xfId="0" applyNumberFormat="1" applyFont="1" applyBorder="1" applyAlignment="1" applyProtection="1">
      <alignment horizontal="center"/>
    </xf>
    <xf numFmtId="165" fontId="27" fillId="0" borderId="39" xfId="0" applyNumberFormat="1" applyFont="1" applyBorder="1" applyAlignment="1" applyProtection="1">
      <alignment horizontal="center"/>
    </xf>
    <xf numFmtId="165" fontId="28" fillId="0" borderId="39" xfId="0" applyFont="1" applyBorder="1" applyProtection="1"/>
    <xf numFmtId="2" fontId="27" fillId="0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Border="1" applyAlignment="1" applyProtection="1">
      <alignment horizontal="right"/>
    </xf>
    <xf numFmtId="2" fontId="27" fillId="2" borderId="39" xfId="0" applyNumberFormat="1" applyFont="1" applyFill="1" applyBorder="1" applyAlignment="1" applyProtection="1">
      <alignment horizontal="center"/>
    </xf>
    <xf numFmtId="2" fontId="27" fillId="2" borderId="41" xfId="0" applyNumberFormat="1" applyFont="1" applyFill="1" applyBorder="1" applyAlignment="1" applyProtection="1">
      <alignment horizontal="center"/>
    </xf>
    <xf numFmtId="2" fontId="27" fillId="2" borderId="42" xfId="0" applyNumberFormat="1" applyFont="1" applyFill="1" applyBorder="1" applyAlignment="1" applyProtection="1">
      <alignment horizontal="center"/>
    </xf>
    <xf numFmtId="2" fontId="27" fillId="2" borderId="39" xfId="0" applyNumberFormat="1" applyFont="1" applyFill="1" applyBorder="1" applyAlignment="1" applyProtection="1">
      <alignment horizontal="right"/>
    </xf>
    <xf numFmtId="2" fontId="27" fillId="2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Fill="1" applyBorder="1" applyAlignment="1" applyProtection="1">
      <alignment horizontal="right"/>
    </xf>
    <xf numFmtId="2" fontId="27" fillId="0" borderId="43" xfId="0" applyNumberFormat="1" applyFont="1" applyFill="1" applyBorder="1" applyAlignment="1" applyProtection="1">
      <alignment horizontal="center"/>
    </xf>
    <xf numFmtId="2" fontId="5" fillId="0" borderId="24" xfId="0" applyNumberFormat="1" applyFont="1" applyBorder="1" applyAlignment="1" applyProtection="1">
      <alignment horizontal="right"/>
    </xf>
    <xf numFmtId="2" fontId="5" fillId="0" borderId="0" xfId="0" applyNumberFormat="1" applyFont="1" applyBorder="1" applyAlignment="1" applyProtection="1">
      <alignment horizontal="right"/>
    </xf>
    <xf numFmtId="175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0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1" xfId="0" applyNumberFormat="1" applyFont="1" applyFill="1" applyBorder="1" applyAlignment="1" applyProtection="1">
      <alignment horizontal="center"/>
      <protection locked="0"/>
    </xf>
    <xf numFmtId="2" fontId="27" fillId="4" borderId="42" xfId="0" applyNumberFormat="1" applyFont="1" applyFill="1" applyBorder="1" applyAlignment="1" applyProtection="1">
      <alignment horizontal="center"/>
      <protection locked="0"/>
    </xf>
    <xf numFmtId="165" fontId="4" fillId="0" borderId="0" xfId="0" applyFont="1" applyAlignment="1" applyProtection="1">
      <alignment horizontal="center"/>
      <protection locked="0"/>
    </xf>
    <xf numFmtId="165" fontId="14" fillId="0" borderId="0" xfId="0" applyFont="1" applyBorder="1" applyProtection="1">
      <protection locked="0"/>
    </xf>
    <xf numFmtId="171" fontId="4" fillId="2" borderId="0" xfId="0" applyNumberFormat="1" applyFont="1" applyFill="1" applyBorder="1" applyAlignment="1" applyProtection="1">
      <alignment horizontal="center"/>
    </xf>
    <xf numFmtId="166" fontId="0" fillId="0" borderId="0" xfId="0" applyNumberFormat="1" applyProtection="1"/>
    <xf numFmtId="169" fontId="0" fillId="0" borderId="0" xfId="0" applyNumberFormat="1"/>
    <xf numFmtId="166" fontId="0" fillId="0" borderId="0" xfId="0" applyNumberFormat="1"/>
    <xf numFmtId="2" fontId="25" fillId="0" borderId="0" xfId="0" applyNumberFormat="1" applyFont="1" applyFill="1" applyBorder="1" applyAlignment="1">
      <alignment horizontal="center"/>
    </xf>
    <xf numFmtId="165" fontId="5" fillId="0" borderId="0" xfId="0" applyFont="1" applyAlignment="1">
      <alignment horizontal="center"/>
    </xf>
    <xf numFmtId="0" fontId="4" fillId="0" borderId="0" xfId="0" applyNumberFormat="1" applyFont="1" applyBorder="1" applyProtection="1"/>
    <xf numFmtId="0" fontId="4" fillId="0" borderId="0" xfId="0" applyNumberFormat="1" applyFont="1" applyProtection="1"/>
    <xf numFmtId="171" fontId="4" fillId="0" borderId="0" xfId="0" applyNumberFormat="1" applyFont="1" applyProtection="1"/>
    <xf numFmtId="168" fontId="4" fillId="0" borderId="0" xfId="0" applyNumberFormat="1" applyFont="1" applyProtection="1"/>
    <xf numFmtId="0" fontId="4" fillId="0" borderId="0" xfId="0" applyNumberFormat="1" applyFont="1" applyBorder="1"/>
    <xf numFmtId="0" fontId="0" fillId="0" borderId="0" xfId="0" applyNumberFormat="1" applyBorder="1"/>
    <xf numFmtId="171" fontId="0" fillId="0" borderId="0" xfId="0" applyNumberFormat="1" applyBorder="1"/>
    <xf numFmtId="165" fontId="5" fillId="0" borderId="0" xfId="0" quotePrefix="1" applyNumberFormat="1" applyFont="1" applyBorder="1" applyAlignment="1" applyProtection="1">
      <alignment horizontal="center"/>
    </xf>
    <xf numFmtId="39" fontId="4" fillId="3" borderId="7" xfId="0" applyNumberFormat="1" applyFont="1" applyFill="1" applyBorder="1" applyAlignment="1" applyProtection="1">
      <alignment horizontal="center"/>
      <protection locked="0"/>
    </xf>
    <xf numFmtId="174" fontId="4" fillId="0" borderId="6" xfId="0" applyNumberFormat="1" applyFont="1" applyBorder="1" applyAlignment="1" applyProtection="1">
      <alignment horizontal="center"/>
    </xf>
    <xf numFmtId="174" fontId="5" fillId="0" borderId="6" xfId="0" applyNumberFormat="1" applyFont="1" applyFill="1" applyBorder="1" applyAlignment="1" applyProtection="1">
      <alignment horizontal="center"/>
    </xf>
    <xf numFmtId="176" fontId="4" fillId="0" borderId="0" xfId="0" applyNumberFormat="1" applyFont="1" applyAlignment="1" applyProtection="1">
      <alignment horizontal="center"/>
      <protection locked="0"/>
    </xf>
    <xf numFmtId="2" fontId="5" fillId="0" borderId="0" xfId="0" applyNumberFormat="1" applyFont="1" applyBorder="1" applyAlignment="1" applyProtection="1">
      <alignment horizontal="center"/>
    </xf>
    <xf numFmtId="2" fontId="5" fillId="0" borderId="0" xfId="0" quotePrefix="1" applyNumberFormat="1" applyFont="1" applyFill="1" applyBorder="1" applyAlignment="1" applyProtection="1">
      <alignment horizontal="center"/>
    </xf>
    <xf numFmtId="2" fontId="5" fillId="2" borderId="0" xfId="0" quotePrefix="1" applyNumberFormat="1" applyFont="1" applyFill="1" applyBorder="1" applyAlignment="1" applyProtection="1">
      <alignment horizontal="center"/>
    </xf>
    <xf numFmtId="2" fontId="0" fillId="0" borderId="0" xfId="0" applyNumberFormat="1" applyFill="1" applyProtection="1"/>
    <xf numFmtId="174" fontId="4" fillId="0" borderId="0" xfId="0" applyNumberFormat="1" applyFont="1" applyProtection="1"/>
    <xf numFmtId="169" fontId="5" fillId="0" borderId="0" xfId="0" applyNumberFormat="1" applyFont="1" applyBorder="1" applyAlignment="1" applyProtection="1">
      <alignment horizontal="center"/>
    </xf>
    <xf numFmtId="166" fontId="0" fillId="0" borderId="0" xfId="0" applyNumberFormat="1" applyFill="1" applyBorder="1"/>
    <xf numFmtId="169" fontId="24" fillId="0" borderId="0" xfId="1" applyNumberFormat="1" applyBorder="1" applyAlignment="1">
      <alignment horizontal="right"/>
    </xf>
    <xf numFmtId="170" fontId="0" fillId="0" borderId="0" xfId="0" applyNumberFormat="1" applyBorder="1"/>
    <xf numFmtId="171" fontId="5" fillId="2" borderId="7" xfId="0" applyNumberFormat="1" applyFont="1" applyFill="1" applyBorder="1" applyAlignment="1" applyProtection="1">
      <alignment horizontal="center"/>
    </xf>
    <xf numFmtId="165" fontId="5" fillId="0" borderId="8" xfId="0" applyFont="1" applyBorder="1" applyAlignment="1" applyProtection="1">
      <alignment horizontal="center"/>
    </xf>
    <xf numFmtId="164" fontId="0" fillId="0" borderId="0" xfId="0" applyNumberFormat="1" applyProtection="1"/>
    <xf numFmtId="171" fontId="4" fillId="4" borderId="8" xfId="0" applyNumberFormat="1" applyFont="1" applyFill="1" applyBorder="1" applyAlignment="1" applyProtection="1">
      <alignment horizontal="center"/>
    </xf>
    <xf numFmtId="37" fontId="0" fillId="0" borderId="0" xfId="0" applyNumberFormat="1" applyProtection="1"/>
    <xf numFmtId="165" fontId="5" fillId="3" borderId="12" xfId="0" applyFont="1" applyFill="1" applyBorder="1" applyAlignment="1" applyProtection="1">
      <alignment horizontal="center"/>
      <protection locked="0"/>
    </xf>
    <xf numFmtId="165" fontId="5" fillId="3" borderId="1" xfId="0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</xf>
    <xf numFmtId="165" fontId="5" fillId="3" borderId="12" xfId="0" applyFont="1" applyFill="1" applyBorder="1" applyAlignment="1" applyProtection="1">
      <alignment horizontal="center"/>
    </xf>
    <xf numFmtId="165" fontId="6" fillId="0" borderId="5" xfId="0" applyFont="1" applyBorder="1" applyAlignment="1">
      <alignment horizontal="center"/>
    </xf>
    <xf numFmtId="165" fontId="7" fillId="0" borderId="5" xfId="0" applyFont="1" applyBorder="1" applyAlignment="1"/>
    <xf numFmtId="165" fontId="7" fillId="0" borderId="27" xfId="0" applyFont="1" applyBorder="1" applyAlignment="1"/>
    <xf numFmtId="165" fontId="4" fillId="0" borderId="44" xfId="0" applyFont="1" applyBorder="1" applyAlignment="1"/>
    <xf numFmtId="165" fontId="0" fillId="0" borderId="0" xfId="0" applyBorder="1" applyAlignment="1"/>
    <xf numFmtId="165" fontId="0" fillId="0" borderId="19" xfId="0" applyBorder="1" applyAlignment="1"/>
    <xf numFmtId="165" fontId="4" fillId="3" borderId="44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3" borderId="19" xfId="0" applyFill="1" applyBorder="1" applyAlignment="1" applyProtection="1">
      <protection locked="0"/>
    </xf>
    <xf numFmtId="165" fontId="4" fillId="0" borderId="45" xfId="0" applyFont="1" applyBorder="1" applyAlignment="1"/>
    <xf numFmtId="165" fontId="0" fillId="0" borderId="8" xfId="0" applyBorder="1" applyAlignment="1"/>
    <xf numFmtId="165" fontId="0" fillId="0" borderId="46" xfId="0" applyBorder="1" applyAlignment="1"/>
    <xf numFmtId="165" fontId="5" fillId="0" borderId="47" xfId="0" applyFont="1" applyBorder="1" applyAlignment="1">
      <alignment horizontal="left"/>
    </xf>
    <xf numFmtId="165" fontId="0" fillId="0" borderId="15" xfId="0" applyBorder="1" applyAlignment="1">
      <alignment horizontal="left"/>
    </xf>
    <xf numFmtId="165" fontId="0" fillId="0" borderId="48" xfId="0" applyBorder="1" applyAlignment="1">
      <alignment horizontal="left"/>
    </xf>
    <xf numFmtId="165" fontId="5" fillId="3" borderId="0" xfId="0" applyFont="1" applyFill="1" applyBorder="1" applyAlignment="1" applyProtection="1">
      <protection locked="0"/>
    </xf>
    <xf numFmtId="165" fontId="0" fillId="3" borderId="12" xfId="0" applyFill="1" applyBorder="1" applyAlignment="1" applyProtection="1">
      <protection locked="0"/>
    </xf>
    <xf numFmtId="165" fontId="4" fillId="0" borderId="0" xfId="0" applyFont="1" applyBorder="1" applyAlignment="1"/>
    <xf numFmtId="165" fontId="4" fillId="0" borderId="19" xfId="0" applyFont="1" applyBorder="1" applyAlignment="1"/>
    <xf numFmtId="165" fontId="6" fillId="0" borderId="0" xfId="0" applyFont="1" applyBorder="1" applyAlignment="1" applyProtection="1">
      <alignment horizontal="center"/>
    </xf>
    <xf numFmtId="165" fontId="0" fillId="0" borderId="0" xfId="0" applyBorder="1" applyAlignment="1" applyProtection="1"/>
    <xf numFmtId="165" fontId="5" fillId="3" borderId="1" xfId="0" applyFont="1" applyFill="1" applyBorder="1" applyAlignment="1" applyProtection="1"/>
    <xf numFmtId="165" fontId="5" fillId="3" borderId="0" xfId="0" applyFont="1" applyFill="1" applyBorder="1" applyAlignment="1" applyProtection="1"/>
    <xf numFmtId="165" fontId="5" fillId="2" borderId="1" xfId="0" applyFont="1" applyFill="1" applyBorder="1" applyAlignment="1" applyProtection="1"/>
    <xf numFmtId="165" fontId="0" fillId="2" borderId="0" xfId="0" applyFill="1" applyBorder="1" applyAlignment="1" applyProtection="1"/>
    <xf numFmtId="165" fontId="6" fillId="0" borderId="0" xfId="0" quotePrefix="1" applyNumberFormat="1" applyFont="1" applyFill="1" applyBorder="1" applyAlignment="1" applyProtection="1">
      <alignment horizontal="center"/>
    </xf>
    <xf numFmtId="165" fontId="0" fillId="0" borderId="0" xfId="0" applyBorder="1" applyAlignment="1" applyProtection="1">
      <alignment horizontal="center"/>
    </xf>
    <xf numFmtId="165" fontId="5" fillId="2" borderId="0" xfId="0" applyFont="1" applyFill="1" applyBorder="1" applyAlignment="1" applyProtection="1"/>
    <xf numFmtId="165" fontId="9" fillId="0" borderId="0" xfId="0" applyFont="1" applyBorder="1" applyAlignment="1" applyProtection="1">
      <alignment horizontal="left" wrapText="1"/>
      <protection locked="0"/>
    </xf>
    <xf numFmtId="165" fontId="9" fillId="0" borderId="0" xfId="0" applyFont="1" applyAlignment="1">
      <alignment horizontal="center" vertical="center"/>
    </xf>
    <xf numFmtId="165" fontId="9" fillId="0" borderId="0" xfId="0" applyFont="1" applyAlignment="1">
      <alignment horizontal="center"/>
    </xf>
    <xf numFmtId="165" fontId="12" fillId="0" borderId="0" xfId="0" applyFont="1" applyAlignment="1">
      <alignment wrapText="1"/>
    </xf>
    <xf numFmtId="165" fontId="12" fillId="0" borderId="0" xfId="0" applyFont="1" applyAlignment="1"/>
    <xf numFmtId="165" fontId="26" fillId="0" borderId="0" xfId="0" applyFont="1" applyAlignment="1">
      <alignment wrapText="1"/>
    </xf>
    <xf numFmtId="165" fontId="16" fillId="0" borderId="26" xfId="0" applyFont="1" applyBorder="1" applyAlignment="1" applyProtection="1">
      <alignment horizontal="center" vertical="center"/>
    </xf>
    <xf numFmtId="165" fontId="8" fillId="0" borderId="36" xfId="0" applyFont="1" applyBorder="1" applyAlignment="1" applyProtection="1">
      <alignment vertical="center"/>
    </xf>
    <xf numFmtId="165" fontId="8" fillId="0" borderId="7" xfId="0" applyFont="1" applyBorder="1" applyAlignment="1" applyProtection="1">
      <alignment vertical="center"/>
    </xf>
    <xf numFmtId="165" fontId="8" fillId="0" borderId="49" xfId="0" applyFont="1" applyBorder="1" applyAlignment="1" applyProtection="1">
      <alignment vertical="center"/>
    </xf>
    <xf numFmtId="165" fontId="8" fillId="0" borderId="26" xfId="0" applyFont="1" applyBorder="1" applyAlignment="1" applyProtection="1">
      <alignment horizontal="center" vertical="center"/>
    </xf>
  </cellXfs>
  <cellStyles count="3">
    <cellStyle name="Normal" xfId="0" builtinId="0"/>
    <cellStyle name="Normal_93 U R" xfId="1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16</xdr:row>
      <xdr:rowOff>22224</xdr:rowOff>
    </xdr:from>
    <xdr:to>
      <xdr:col>5</xdr:col>
      <xdr:colOff>1057275</xdr:colOff>
      <xdr:row>21</xdr:row>
      <xdr:rowOff>60494</xdr:rowOff>
    </xdr:to>
    <xdr:sp macro="" textlink="" fLocksText="0">
      <xdr:nvSpPr>
        <xdr:cNvPr id="6175" name="Text 22"/>
        <xdr:cNvSpPr txBox="1">
          <a:spLocks noChangeArrowheads="1"/>
        </xdr:cNvSpPr>
      </xdr:nvSpPr>
      <xdr:spPr bwMode="auto">
        <a:xfrm>
          <a:off x="76200" y="3200399"/>
          <a:ext cx="7210425" cy="981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lnSpc>
              <a:spcPts val="1300"/>
            </a:lnSpc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1. The maximum retail price for Liquefied Petroleum Gas supplied to   residential customers for the period 06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January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2015 to 02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February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2015 in various LPGas zonal areas are shown in Regulation 2.</a:t>
          </a:r>
        </a:p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2. The maximum retail price for Liquefied Petroleum Gas</a:t>
          </a:r>
        </a:p>
      </xdr:txBody>
    </xdr:sp>
    <xdr:clientData fLocksWithSheet="0"/>
  </xdr:twoCellAnchor>
  <xdr:twoCellAnchor>
    <xdr:from>
      <xdr:col>0</xdr:col>
      <xdr:colOff>0</xdr:colOff>
      <xdr:row>9</xdr:row>
      <xdr:rowOff>3175</xdr:rowOff>
    </xdr:from>
    <xdr:to>
      <xdr:col>5</xdr:col>
      <xdr:colOff>1057275</xdr:colOff>
      <xdr:row>11</xdr:row>
      <xdr:rowOff>174989</xdr:rowOff>
    </xdr:to>
    <xdr:sp macro="" textlink="" fLocksText="0">
      <xdr:nvSpPr>
        <xdr:cNvPr id="6176" name="Text 22"/>
        <xdr:cNvSpPr txBox="1">
          <a:spLocks noChangeArrowheads="1"/>
        </xdr:cNvSpPr>
      </xdr:nvSpPr>
      <xdr:spPr bwMode="auto">
        <a:xfrm>
          <a:off x="0" y="1838325"/>
          <a:ext cx="7286625" cy="552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 under Section 2(1)(c) of the Petroleum Products Act, 1977 (Act No.120 of 1977) made the Regulations set out in the Schedule</a:t>
          </a: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92075</xdr:rowOff>
    </xdr:from>
    <xdr:to>
      <xdr:col>9</xdr:col>
      <xdr:colOff>647699</xdr:colOff>
      <xdr:row>15</xdr:row>
      <xdr:rowOff>50953</xdr:rowOff>
    </xdr:to>
    <xdr:sp macro="" textlink="">
      <xdr:nvSpPr>
        <xdr:cNvPr id="4403" name="Text 7"/>
        <xdr:cNvSpPr txBox="1">
          <a:spLocks noChangeArrowheads="1"/>
        </xdr:cNvSpPr>
      </xdr:nvSpPr>
      <xdr:spPr bwMode="auto">
        <a:xfrm>
          <a:off x="1181100" y="2105025"/>
          <a:ext cx="8940800" cy="917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has, under section 2 (1) (c) of the Petroleum Products Act, 1977 (Act No. 120 of 1977), made the regulations set out in the Schedule.</a:t>
          </a:r>
        </a:p>
      </xdr:txBody>
    </xdr:sp>
    <xdr:clientData/>
  </xdr:twoCellAnchor>
  <xdr:twoCellAnchor>
    <xdr:from>
      <xdr:col>0</xdr:col>
      <xdr:colOff>19050</xdr:colOff>
      <xdr:row>9</xdr:row>
      <xdr:rowOff>0</xdr:rowOff>
    </xdr:from>
    <xdr:to>
      <xdr:col>8</xdr:col>
      <xdr:colOff>0</xdr:colOff>
      <xdr:row>10</xdr:row>
      <xdr:rowOff>92100</xdr:rowOff>
    </xdr:to>
    <xdr:sp macro="" textlink="">
      <xdr:nvSpPr>
        <xdr:cNvPr id="4099" name="Text 21"/>
        <xdr:cNvSpPr txBox="1">
          <a:spLocks noChangeArrowheads="1"/>
        </xdr:cNvSpPr>
      </xdr:nvSpPr>
      <xdr:spPr bwMode="auto">
        <a:xfrm>
          <a:off x="19050" y="1828800"/>
          <a:ext cx="733425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ZA" sz="1000" b="1" i="0" strike="noStrike">
              <a:solidFill>
                <a:srgbClr val="000000"/>
              </a:solidFill>
              <a:latin typeface="Courier New"/>
              <a:cs typeface="Courier New"/>
            </a:rPr>
            <a:t>AMENDMENT OF THE REGULATIONS IN RESPECT OF PETROLEUM PRODUCTS</a:t>
          </a:r>
        </a:p>
      </xdr:txBody>
    </xdr:sp>
    <xdr:clientData/>
  </xdr:twoCellAnchor>
  <xdr:twoCellAnchor>
    <xdr:from>
      <xdr:col>1</xdr:col>
      <xdr:colOff>9525</xdr:colOff>
      <xdr:row>105</xdr:row>
      <xdr:rowOff>85725</xdr:rowOff>
    </xdr:from>
    <xdr:to>
      <xdr:col>8</xdr:col>
      <xdr:colOff>0</xdr:colOff>
      <xdr:row>106</xdr:row>
      <xdr:rowOff>104775</xdr:rowOff>
    </xdr:to>
    <xdr:sp macro="" textlink="">
      <xdr:nvSpPr>
        <xdr:cNvPr id="13781" name="Text 23"/>
        <xdr:cNvSpPr txBox="1">
          <a:spLocks noChangeArrowheads="1"/>
        </xdr:cNvSpPr>
      </xdr:nvSpPr>
      <xdr:spPr bwMode="auto">
        <a:xfrm>
          <a:off x="1190625" y="20907375"/>
          <a:ext cx="775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20</xdr:row>
      <xdr:rowOff>34925</xdr:rowOff>
    </xdr:from>
    <xdr:to>
      <xdr:col>9</xdr:col>
      <xdr:colOff>685783</xdr:colOff>
      <xdr:row>23</xdr:row>
      <xdr:rowOff>38150</xdr:rowOff>
    </xdr:to>
    <xdr:sp macro="" textlink="" fLocksText="0">
      <xdr:nvSpPr>
        <xdr:cNvPr id="4406" name="Text 22"/>
        <xdr:cNvSpPr txBox="1">
          <a:spLocks noChangeArrowheads="1"/>
        </xdr:cNvSpPr>
      </xdr:nvSpPr>
      <xdr:spPr bwMode="auto">
        <a:xfrm>
          <a:off x="1181100" y="4013200"/>
          <a:ext cx="8966183" cy="596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these regulations "the Regulations" mean the regulations published by Government Notice No.R.575 of 30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June 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2015</a:t>
          </a:r>
        </a:p>
        <a:p>
          <a:pPr algn="l" rtl="1"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</xdr:txBody>
    </xdr:sp>
    <xdr:clientData fLocksWithSheet="0"/>
  </xdr:twoCellAnchor>
  <xdr:twoCellAnchor>
    <xdr:from>
      <xdr:col>1</xdr:col>
      <xdr:colOff>57150</xdr:colOff>
      <xdr:row>25</xdr:row>
      <xdr:rowOff>127000</xdr:rowOff>
    </xdr:from>
    <xdr:to>
      <xdr:col>10</xdr:col>
      <xdr:colOff>25389</xdr:colOff>
      <xdr:row>27</xdr:row>
      <xdr:rowOff>4649</xdr:rowOff>
    </xdr:to>
    <xdr:sp macro="" textlink="" fLocksText="0">
      <xdr:nvSpPr>
        <xdr:cNvPr id="4407" name="Text 22"/>
        <xdr:cNvSpPr txBox="1">
          <a:spLocks noChangeArrowheads="1"/>
        </xdr:cNvSpPr>
      </xdr:nvSpPr>
      <xdr:spPr bwMode="auto">
        <a:xfrm>
          <a:off x="1231900" y="5092700"/>
          <a:ext cx="8940783" cy="241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following regulation is hereby substituted for regulation 3 of the Regulations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2"/>
  <sheetViews>
    <sheetView topLeftCell="A2" zoomScaleNormal="100" workbookViewId="0">
      <selection activeCell="F18" sqref="F18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6.75" style="207" bestFit="1" customWidth="1"/>
    <col min="5" max="5" width="12.125" style="207" customWidth="1"/>
    <col min="6" max="6" width="13.375" style="207" customWidth="1"/>
    <col min="7" max="7" width="10.875" style="207" customWidth="1"/>
    <col min="8" max="8" width="15.125" style="207" customWidth="1"/>
    <col min="9" max="9" width="8.25" style="275" customWidth="1"/>
    <col min="10" max="10" width="8.75" style="104" customWidth="1"/>
    <col min="11" max="11" width="8.875" style="219" customWidth="1"/>
    <col min="12" max="12" width="17.125" style="104" customWidth="1"/>
    <col min="13" max="13" width="9.625" style="104" bestFit="1" customWidth="1"/>
    <col min="14" max="16" width="6.625" style="186"/>
    <col min="17" max="20" width="6.625" style="208"/>
    <col min="21" max="16384" width="6.625" style="186"/>
  </cols>
  <sheetData>
    <row r="1" spans="1:41" x14ac:dyDescent="0.2">
      <c r="A1" s="183"/>
      <c r="B1" s="184"/>
      <c r="C1" s="184"/>
      <c r="E1" s="181" t="s">
        <v>192</v>
      </c>
      <c r="F1" s="184"/>
      <c r="G1" s="184"/>
      <c r="H1" s="218"/>
      <c r="I1" s="186"/>
      <c r="J1" s="219"/>
      <c r="K1" s="187"/>
      <c r="L1" s="219"/>
      <c r="M1" s="219"/>
      <c r="P1" s="208"/>
      <c r="T1" s="186"/>
    </row>
    <row r="2" spans="1:41" x14ac:dyDescent="0.2">
      <c r="A2" s="188"/>
      <c r="B2" s="189"/>
      <c r="C2" s="189"/>
      <c r="D2" s="189"/>
      <c r="E2" s="189"/>
      <c r="F2" s="189"/>
      <c r="G2" s="189"/>
      <c r="H2" s="220"/>
      <c r="I2" s="186"/>
      <c r="J2" s="219"/>
      <c r="K2" s="187"/>
      <c r="L2" s="219"/>
      <c r="M2" s="219"/>
      <c r="P2" s="208"/>
      <c r="T2" s="186"/>
    </row>
    <row r="3" spans="1:41" x14ac:dyDescent="0.2">
      <c r="A3" s="188"/>
      <c r="B3" s="189"/>
      <c r="C3" s="189"/>
      <c r="D3" s="189"/>
      <c r="E3" s="189"/>
      <c r="F3" s="189"/>
      <c r="G3" s="189"/>
      <c r="H3" s="220"/>
      <c r="I3" s="186"/>
      <c r="J3" s="219"/>
      <c r="K3" s="187"/>
      <c r="L3" s="219"/>
      <c r="M3" s="219"/>
      <c r="P3" s="208"/>
      <c r="T3" s="186"/>
    </row>
    <row r="4" spans="1:41" x14ac:dyDescent="0.2">
      <c r="A4" s="188"/>
      <c r="B4" s="189"/>
      <c r="C4" s="189"/>
      <c r="D4" s="189"/>
      <c r="E4" s="189"/>
      <c r="F4" s="189"/>
      <c r="G4" s="189"/>
      <c r="H4" s="220"/>
      <c r="I4" s="186"/>
      <c r="J4" s="349"/>
      <c r="K4" s="187"/>
      <c r="L4" s="219"/>
      <c r="M4" s="219"/>
      <c r="P4" s="208"/>
      <c r="T4" s="186"/>
    </row>
    <row r="5" spans="1:41" x14ac:dyDescent="0.2">
      <c r="A5" s="188"/>
      <c r="B5" s="189"/>
      <c r="C5" s="189"/>
      <c r="D5" s="189"/>
      <c r="E5" s="189"/>
      <c r="F5" s="189"/>
      <c r="G5" s="189"/>
      <c r="H5" s="220"/>
      <c r="I5" s="186"/>
      <c r="J5" s="219"/>
      <c r="K5" s="187"/>
      <c r="L5" s="219"/>
      <c r="M5" s="219"/>
      <c r="P5" s="208"/>
      <c r="T5" s="186"/>
    </row>
    <row r="6" spans="1:41" x14ac:dyDescent="0.2">
      <c r="A6" s="188"/>
      <c r="B6" s="189"/>
      <c r="C6" s="189"/>
      <c r="D6" s="189"/>
      <c r="E6" s="189"/>
      <c r="F6" s="189"/>
      <c r="G6" s="189"/>
      <c r="H6" s="220"/>
      <c r="I6" s="186"/>
      <c r="J6" s="219"/>
      <c r="K6" s="187"/>
      <c r="L6" s="219"/>
      <c r="M6" s="219"/>
      <c r="P6" s="208"/>
      <c r="T6" s="186"/>
    </row>
    <row r="7" spans="1:41" x14ac:dyDescent="0.2">
      <c r="A7" s="188"/>
      <c r="B7" s="189"/>
      <c r="C7" s="189"/>
      <c r="D7" s="189"/>
      <c r="E7" s="189"/>
      <c r="F7" s="189"/>
      <c r="G7" s="189"/>
      <c r="H7" s="220"/>
      <c r="I7" s="186"/>
      <c r="J7" s="219"/>
      <c r="K7" s="187"/>
      <c r="L7" s="219"/>
      <c r="M7" s="219"/>
      <c r="P7" s="208"/>
      <c r="T7" s="186"/>
      <c r="AO7" s="222"/>
    </row>
    <row r="8" spans="1:41" x14ac:dyDescent="0.2">
      <c r="A8" s="391" t="s">
        <v>165</v>
      </c>
      <c r="B8" s="392"/>
      <c r="C8" s="392"/>
      <c r="D8" s="392"/>
      <c r="E8" s="392"/>
      <c r="F8" s="392"/>
      <c r="G8" s="392"/>
      <c r="H8" s="393"/>
      <c r="I8" s="186"/>
      <c r="J8" s="219"/>
      <c r="K8" s="187"/>
      <c r="L8" s="219"/>
      <c r="M8" s="219"/>
      <c r="P8" s="208"/>
      <c r="T8" s="186"/>
    </row>
    <row r="9" spans="1:41" x14ac:dyDescent="0.2">
      <c r="A9" s="204"/>
      <c r="B9" s="219"/>
      <c r="C9" s="219"/>
      <c r="D9" s="189"/>
      <c r="E9" s="189"/>
      <c r="F9" s="189"/>
      <c r="G9" s="222"/>
      <c r="H9" s="220"/>
      <c r="I9" s="186"/>
      <c r="J9" s="219"/>
      <c r="K9" s="187"/>
      <c r="L9" s="219"/>
      <c r="M9" s="219"/>
      <c r="P9" s="208"/>
      <c r="T9" s="186"/>
    </row>
    <row r="10" spans="1:41" x14ac:dyDescent="0.2">
      <c r="A10" s="204"/>
      <c r="B10" s="219"/>
      <c r="C10" s="219"/>
      <c r="D10" s="219"/>
      <c r="E10" s="12"/>
      <c r="H10" s="390"/>
      <c r="I10" s="186"/>
      <c r="J10" s="219"/>
      <c r="K10" s="187"/>
      <c r="L10" s="219"/>
      <c r="M10" s="219"/>
      <c r="P10" s="208"/>
      <c r="T10" s="186"/>
    </row>
    <row r="11" spans="1:41" ht="13.5" thickBot="1" x14ac:dyDescent="0.25">
      <c r="A11" s="204"/>
      <c r="B11" s="219"/>
      <c r="C11" s="219"/>
      <c r="D11" s="219"/>
      <c r="E11" s="219"/>
      <c r="F11" s="219"/>
      <c r="G11" s="281" t="s">
        <v>166</v>
      </c>
      <c r="H11" s="220"/>
      <c r="I11" s="186"/>
      <c r="J11" s="219"/>
      <c r="K11" s="187"/>
      <c r="L11" s="219"/>
      <c r="M11" s="219"/>
      <c r="P11" s="208"/>
      <c r="T11" s="186"/>
    </row>
    <row r="12" spans="1:41" x14ac:dyDescent="0.2">
      <c r="A12" s="15"/>
      <c r="B12" s="202"/>
      <c r="C12" s="202"/>
      <c r="D12" s="202"/>
      <c r="E12" s="202"/>
      <c r="F12" s="202"/>
      <c r="G12" s="202"/>
      <c r="H12" s="224"/>
      <c r="I12" s="186"/>
      <c r="J12" s="219"/>
      <c r="K12" s="187"/>
      <c r="L12" s="336" t="s">
        <v>9</v>
      </c>
      <c r="M12" s="336"/>
      <c r="P12" s="208"/>
      <c r="T12" s="186"/>
    </row>
    <row r="13" spans="1:41" x14ac:dyDescent="0.2">
      <c r="A13" s="3" t="s">
        <v>2</v>
      </c>
      <c r="B13" s="4" t="s">
        <v>3</v>
      </c>
      <c r="C13" s="4" t="s">
        <v>4</v>
      </c>
      <c r="D13" s="4" t="s">
        <v>13</v>
      </c>
      <c r="E13" s="4" t="s">
        <v>169</v>
      </c>
      <c r="F13" s="4" t="s">
        <v>169</v>
      </c>
      <c r="G13" s="27"/>
      <c r="H13" s="95" t="s">
        <v>9</v>
      </c>
      <c r="I13" s="186"/>
      <c r="J13" s="219"/>
      <c r="K13" s="187"/>
      <c r="L13" s="337" t="s">
        <v>167</v>
      </c>
      <c r="M13" s="337"/>
      <c r="P13" s="208"/>
      <c r="T13" s="186"/>
    </row>
    <row r="14" spans="1:41" x14ac:dyDescent="0.2">
      <c r="A14" s="3" t="s">
        <v>10</v>
      </c>
      <c r="B14" s="4" t="s">
        <v>168</v>
      </c>
      <c r="C14" s="4" t="s">
        <v>12</v>
      </c>
      <c r="D14" s="4" t="s">
        <v>17</v>
      </c>
      <c r="E14" s="4" t="s">
        <v>172</v>
      </c>
      <c r="F14" s="199" t="s">
        <v>170</v>
      </c>
      <c r="G14" s="199"/>
      <c r="H14" s="95" t="s">
        <v>167</v>
      </c>
      <c r="I14" s="186"/>
      <c r="J14" s="219"/>
      <c r="K14" s="187"/>
      <c r="L14" s="337" t="s">
        <v>22</v>
      </c>
      <c r="M14" s="337" t="s">
        <v>185</v>
      </c>
      <c r="P14" s="208"/>
      <c r="T14" s="186"/>
    </row>
    <row r="15" spans="1:41" x14ac:dyDescent="0.2">
      <c r="A15" s="204"/>
      <c r="B15" s="4"/>
      <c r="C15" s="199"/>
      <c r="D15" s="4"/>
      <c r="E15" s="279">
        <v>0.15</v>
      </c>
      <c r="F15" s="279">
        <v>0.14000000000000001</v>
      </c>
      <c r="G15" s="4" t="s">
        <v>19</v>
      </c>
      <c r="H15" s="95" t="s">
        <v>22</v>
      </c>
      <c r="I15" s="186"/>
      <c r="J15" s="219"/>
      <c r="K15" s="187"/>
      <c r="L15" s="350">
        <v>40884</v>
      </c>
      <c r="M15" s="337" t="s">
        <v>186</v>
      </c>
      <c r="P15" s="208"/>
      <c r="T15" s="186"/>
    </row>
    <row r="16" spans="1:41" x14ac:dyDescent="0.2">
      <c r="A16" s="225"/>
      <c r="B16" s="226"/>
      <c r="C16" s="226"/>
      <c r="D16" s="226"/>
      <c r="E16" s="189"/>
      <c r="F16" s="226"/>
      <c r="G16" s="226"/>
      <c r="H16" s="220"/>
      <c r="I16" s="186"/>
      <c r="J16" s="219"/>
      <c r="K16" s="187"/>
      <c r="L16" s="338"/>
      <c r="M16" s="338"/>
      <c r="P16" s="208"/>
      <c r="T16" s="186"/>
    </row>
    <row r="17" spans="1:20" x14ac:dyDescent="0.2">
      <c r="A17" s="5" t="s">
        <v>25</v>
      </c>
      <c r="B17" s="283">
        <f>F89</f>
        <v>1405.7250000000001</v>
      </c>
      <c r="C17" s="287">
        <v>37.119999999999997</v>
      </c>
      <c r="D17" s="285">
        <f>ROUND(SUM($B$17,C17),3)</f>
        <v>1442.845</v>
      </c>
      <c r="E17" s="285">
        <f>ROUND(D17+(D17*$E$15),3)</f>
        <v>1659.2719999999999</v>
      </c>
      <c r="F17" s="285">
        <f>ROUND(E17+(E17*$F$15),3)</f>
        <v>1891.57</v>
      </c>
      <c r="G17" s="285">
        <f>ROUND(F17,0)</f>
        <v>1892</v>
      </c>
      <c r="H17" s="289">
        <f>G17</f>
        <v>1892</v>
      </c>
      <c r="I17" s="254"/>
      <c r="L17" s="351">
        <v>1939</v>
      </c>
      <c r="M17" s="339">
        <f>H17-L17</f>
        <v>-47</v>
      </c>
      <c r="P17" s="208"/>
      <c r="T17" s="186"/>
    </row>
    <row r="18" spans="1:20" x14ac:dyDescent="0.2">
      <c r="A18" s="3" t="s">
        <v>26</v>
      </c>
      <c r="B18" s="199"/>
      <c r="C18" s="288">
        <v>45.22</v>
      </c>
      <c r="D18" s="286">
        <f t="shared" ref="D18:D33" si="0">ROUND(SUM($B$17,C18),3)</f>
        <v>1450.9449999999999</v>
      </c>
      <c r="E18" s="286">
        <f t="shared" ref="E18:E33" si="1">ROUND(D18+(D18*$E$15),3)</f>
        <v>1668.587</v>
      </c>
      <c r="F18" s="286">
        <f t="shared" ref="F18:F32" si="2">ROUND(E18+(E18*$F$15),3)</f>
        <v>1902.1890000000001</v>
      </c>
      <c r="G18" s="286">
        <f t="shared" ref="G18:G33" si="3">ROUND(F18,0)</f>
        <v>1902</v>
      </c>
      <c r="H18" s="290">
        <f t="shared" ref="H18:H33" si="4">IF(G18-L18=$H$17-$L$17,G18,IF(G18-L18&lt;$G$17-$L$17,G18+1,IF(G18-L18&gt;$G$17-$L$17,G18-1,FALSE)))</f>
        <v>1903</v>
      </c>
      <c r="I18" s="254"/>
      <c r="L18" s="352">
        <v>1950</v>
      </c>
      <c r="M18" s="340">
        <f t="shared" ref="M18:M76" si="5">H18-L18</f>
        <v>-47</v>
      </c>
      <c r="P18" s="208"/>
      <c r="T18" s="186"/>
    </row>
    <row r="19" spans="1:20" x14ac:dyDescent="0.2">
      <c r="A19" s="3" t="s">
        <v>27</v>
      </c>
      <c r="B19" s="199"/>
      <c r="C19" s="288">
        <v>51.25</v>
      </c>
      <c r="D19" s="286">
        <f t="shared" si="0"/>
        <v>1456.9749999999999</v>
      </c>
      <c r="E19" s="286">
        <f t="shared" si="1"/>
        <v>1675.521</v>
      </c>
      <c r="F19" s="286">
        <f t="shared" si="2"/>
        <v>1910.0940000000001</v>
      </c>
      <c r="G19" s="286">
        <f t="shared" si="3"/>
        <v>1910</v>
      </c>
      <c r="H19" s="290">
        <f t="shared" si="4"/>
        <v>1911</v>
      </c>
      <c r="I19" s="254"/>
      <c r="L19" s="352">
        <v>1958</v>
      </c>
      <c r="M19" s="340">
        <f t="shared" si="5"/>
        <v>-47</v>
      </c>
      <c r="P19" s="208"/>
      <c r="T19" s="186"/>
    </row>
    <row r="20" spans="1:20" x14ac:dyDescent="0.2">
      <c r="A20" s="3" t="s">
        <v>28</v>
      </c>
      <c r="B20" s="199"/>
      <c r="C20" s="288">
        <v>61.68</v>
      </c>
      <c r="D20" s="286">
        <f t="shared" si="0"/>
        <v>1467.405</v>
      </c>
      <c r="E20" s="286">
        <f t="shared" si="1"/>
        <v>1687.5160000000001</v>
      </c>
      <c r="F20" s="286">
        <f t="shared" si="2"/>
        <v>1923.768</v>
      </c>
      <c r="G20" s="286">
        <f t="shared" si="3"/>
        <v>1924</v>
      </c>
      <c r="H20" s="290">
        <f t="shared" si="4"/>
        <v>1925</v>
      </c>
      <c r="I20" s="254"/>
      <c r="L20" s="352">
        <v>1972</v>
      </c>
      <c r="M20" s="340">
        <f t="shared" si="5"/>
        <v>-47</v>
      </c>
      <c r="P20" s="208"/>
      <c r="T20" s="186"/>
    </row>
    <row r="21" spans="1:20" x14ac:dyDescent="0.2">
      <c r="A21" s="3" t="s">
        <v>29</v>
      </c>
      <c r="B21" s="199"/>
      <c r="C21" s="288">
        <v>75.790000000000006</v>
      </c>
      <c r="D21" s="286">
        <f t="shared" si="0"/>
        <v>1481.5150000000001</v>
      </c>
      <c r="E21" s="286">
        <f t="shared" si="1"/>
        <v>1703.742</v>
      </c>
      <c r="F21" s="286">
        <f t="shared" si="2"/>
        <v>1942.2660000000001</v>
      </c>
      <c r="G21" s="286">
        <f t="shared" si="3"/>
        <v>1942</v>
      </c>
      <c r="H21" s="290">
        <f t="shared" si="4"/>
        <v>1943</v>
      </c>
      <c r="I21" s="254"/>
      <c r="L21" s="352">
        <v>1990</v>
      </c>
      <c r="M21" s="340">
        <f t="shared" si="5"/>
        <v>-47</v>
      </c>
      <c r="P21" s="208"/>
      <c r="T21" s="186"/>
    </row>
    <row r="22" spans="1:20" x14ac:dyDescent="0.2">
      <c r="A22" s="3" t="s">
        <v>30</v>
      </c>
      <c r="B22" s="199"/>
      <c r="C22" s="288">
        <v>94.76</v>
      </c>
      <c r="D22" s="286">
        <f t="shared" si="0"/>
        <v>1500.4849999999999</v>
      </c>
      <c r="E22" s="286">
        <f t="shared" si="1"/>
        <v>1725.558</v>
      </c>
      <c r="F22" s="286">
        <f t="shared" si="2"/>
        <v>1967.136</v>
      </c>
      <c r="G22" s="286">
        <f t="shared" si="3"/>
        <v>1967</v>
      </c>
      <c r="H22" s="290">
        <f t="shared" si="4"/>
        <v>1968</v>
      </c>
      <c r="I22" s="254"/>
      <c r="L22" s="352">
        <v>2015</v>
      </c>
      <c r="M22" s="340">
        <f t="shared" si="5"/>
        <v>-47</v>
      </c>
      <c r="P22" s="208"/>
      <c r="T22" s="186"/>
    </row>
    <row r="23" spans="1:20" x14ac:dyDescent="0.2">
      <c r="A23" s="3" t="s">
        <v>31</v>
      </c>
      <c r="B23" s="199"/>
      <c r="C23" s="288">
        <v>110.67</v>
      </c>
      <c r="D23" s="286">
        <f t="shared" si="0"/>
        <v>1516.395</v>
      </c>
      <c r="E23" s="286">
        <f t="shared" si="1"/>
        <v>1743.854</v>
      </c>
      <c r="F23" s="286">
        <f t="shared" si="2"/>
        <v>1987.9939999999999</v>
      </c>
      <c r="G23" s="286">
        <f t="shared" si="3"/>
        <v>1988</v>
      </c>
      <c r="H23" s="290">
        <f t="shared" si="4"/>
        <v>1989</v>
      </c>
      <c r="I23" s="254"/>
      <c r="L23" s="352">
        <v>2036</v>
      </c>
      <c r="M23" s="340">
        <f t="shared" si="5"/>
        <v>-47</v>
      </c>
      <c r="P23" s="208"/>
      <c r="T23" s="186"/>
    </row>
    <row r="24" spans="1:20" x14ac:dyDescent="0.2">
      <c r="A24" s="3" t="s">
        <v>32</v>
      </c>
      <c r="B24" s="199"/>
      <c r="C24" s="288">
        <v>143.94</v>
      </c>
      <c r="D24" s="286">
        <f t="shared" si="0"/>
        <v>1549.665</v>
      </c>
      <c r="E24" s="286">
        <f t="shared" si="1"/>
        <v>1782.115</v>
      </c>
      <c r="F24" s="286">
        <f t="shared" si="2"/>
        <v>2031.6110000000001</v>
      </c>
      <c r="G24" s="286">
        <f t="shared" si="3"/>
        <v>2032</v>
      </c>
      <c r="H24" s="290">
        <f t="shared" si="4"/>
        <v>2032</v>
      </c>
      <c r="I24" s="254"/>
      <c r="L24" s="352">
        <v>2079</v>
      </c>
      <c r="M24" s="340">
        <f t="shared" si="5"/>
        <v>-47</v>
      </c>
      <c r="P24" s="208"/>
      <c r="T24" s="186"/>
    </row>
    <row r="25" spans="1:20" x14ac:dyDescent="0.2">
      <c r="A25" s="3" t="s">
        <v>33</v>
      </c>
      <c r="B25" s="199"/>
      <c r="C25" s="288">
        <v>174.46</v>
      </c>
      <c r="D25" s="286">
        <f t="shared" si="0"/>
        <v>1580.1849999999999</v>
      </c>
      <c r="E25" s="286">
        <f t="shared" si="1"/>
        <v>1817.213</v>
      </c>
      <c r="F25" s="286">
        <f t="shared" si="2"/>
        <v>2071.623</v>
      </c>
      <c r="G25" s="286">
        <f t="shared" si="3"/>
        <v>2072</v>
      </c>
      <c r="H25" s="290">
        <f t="shared" si="4"/>
        <v>2072</v>
      </c>
      <c r="I25" s="254"/>
      <c r="L25" s="352">
        <v>2119</v>
      </c>
      <c r="M25" s="340">
        <f t="shared" si="5"/>
        <v>-47</v>
      </c>
      <c r="P25" s="208"/>
      <c r="T25" s="186"/>
    </row>
    <row r="26" spans="1:20" x14ac:dyDescent="0.2">
      <c r="A26" s="3" t="s">
        <v>34</v>
      </c>
      <c r="B26" s="199"/>
      <c r="C26" s="288">
        <v>201.89</v>
      </c>
      <c r="D26" s="286">
        <f t="shared" si="0"/>
        <v>1607.615</v>
      </c>
      <c r="E26" s="286">
        <f t="shared" si="1"/>
        <v>1848.7570000000001</v>
      </c>
      <c r="F26" s="286">
        <f t="shared" si="2"/>
        <v>2107.5830000000001</v>
      </c>
      <c r="G26" s="286">
        <f t="shared" si="3"/>
        <v>2108</v>
      </c>
      <c r="H26" s="290">
        <f t="shared" si="4"/>
        <v>2108</v>
      </c>
      <c r="I26" s="254"/>
      <c r="L26" s="352">
        <v>2155</v>
      </c>
      <c r="M26" s="340">
        <f t="shared" si="5"/>
        <v>-47</v>
      </c>
      <c r="P26" s="208"/>
      <c r="T26" s="186"/>
    </row>
    <row r="27" spans="1:20" x14ac:dyDescent="0.2">
      <c r="A27" s="3" t="s">
        <v>35</v>
      </c>
      <c r="B27" s="199"/>
      <c r="C27" s="288">
        <v>229.32</v>
      </c>
      <c r="D27" s="286">
        <f t="shared" si="0"/>
        <v>1635.0450000000001</v>
      </c>
      <c r="E27" s="286">
        <f>ROUND(D27+(D27*$E$15),3)</f>
        <v>1880.3019999999999</v>
      </c>
      <c r="F27" s="286">
        <f t="shared" si="2"/>
        <v>2143.5439999999999</v>
      </c>
      <c r="G27" s="286">
        <f t="shared" si="3"/>
        <v>2144</v>
      </c>
      <c r="H27" s="290">
        <f t="shared" si="4"/>
        <v>2144</v>
      </c>
      <c r="I27" s="254"/>
      <c r="L27" s="352">
        <v>2191</v>
      </c>
      <c r="M27" s="340">
        <f t="shared" si="5"/>
        <v>-47</v>
      </c>
      <c r="P27" s="208"/>
      <c r="T27" s="186"/>
    </row>
    <row r="28" spans="1:20" x14ac:dyDescent="0.2">
      <c r="A28" s="3" t="s">
        <v>36</v>
      </c>
      <c r="B28" s="199"/>
      <c r="C28" s="288">
        <v>331.26</v>
      </c>
      <c r="D28" s="286">
        <f t="shared" si="0"/>
        <v>1736.9849999999999</v>
      </c>
      <c r="E28" s="286">
        <f t="shared" si="1"/>
        <v>1997.5329999999999</v>
      </c>
      <c r="F28" s="286">
        <f t="shared" si="2"/>
        <v>2277.1880000000001</v>
      </c>
      <c r="G28" s="286">
        <f t="shared" si="3"/>
        <v>2277</v>
      </c>
      <c r="H28" s="290">
        <f t="shared" si="4"/>
        <v>2278</v>
      </c>
      <c r="I28" s="254"/>
      <c r="L28" s="352">
        <v>2325</v>
      </c>
      <c r="M28" s="340">
        <f t="shared" si="5"/>
        <v>-47</v>
      </c>
      <c r="P28" s="208"/>
      <c r="T28" s="186"/>
    </row>
    <row r="29" spans="1:20" x14ac:dyDescent="0.2">
      <c r="A29" s="3" t="s">
        <v>37</v>
      </c>
      <c r="B29" s="199"/>
      <c r="C29" s="288">
        <v>213.85</v>
      </c>
      <c r="D29" s="286">
        <f t="shared" si="0"/>
        <v>1619.575</v>
      </c>
      <c r="E29" s="286">
        <f t="shared" si="1"/>
        <v>1862.511</v>
      </c>
      <c r="F29" s="286">
        <f t="shared" si="2"/>
        <v>2123.2629999999999</v>
      </c>
      <c r="G29" s="286">
        <f t="shared" si="3"/>
        <v>2123</v>
      </c>
      <c r="H29" s="290">
        <f t="shared" si="4"/>
        <v>2124</v>
      </c>
      <c r="I29" s="254"/>
      <c r="L29" s="352">
        <v>2171</v>
      </c>
      <c r="M29" s="340">
        <f t="shared" si="5"/>
        <v>-47</v>
      </c>
      <c r="P29" s="208"/>
      <c r="T29" s="186"/>
    </row>
    <row r="30" spans="1:20" x14ac:dyDescent="0.2">
      <c r="A30" s="3" t="s">
        <v>38</v>
      </c>
      <c r="B30" s="199"/>
      <c r="C30" s="288">
        <v>261.27</v>
      </c>
      <c r="D30" s="286">
        <f t="shared" si="0"/>
        <v>1666.9949999999999</v>
      </c>
      <c r="E30" s="286">
        <f t="shared" si="1"/>
        <v>1917.0440000000001</v>
      </c>
      <c r="F30" s="286">
        <f t="shared" si="2"/>
        <v>2185.4299999999998</v>
      </c>
      <c r="G30" s="286">
        <f t="shared" si="3"/>
        <v>2185</v>
      </c>
      <c r="H30" s="290">
        <f t="shared" si="4"/>
        <v>2186</v>
      </c>
      <c r="I30" s="254"/>
      <c r="L30" s="352">
        <v>2233</v>
      </c>
      <c r="M30" s="340">
        <f t="shared" si="5"/>
        <v>-47</v>
      </c>
      <c r="P30" s="208"/>
      <c r="T30" s="186"/>
    </row>
    <row r="31" spans="1:20" x14ac:dyDescent="0.2">
      <c r="A31" s="3" t="s">
        <v>39</v>
      </c>
      <c r="B31" s="199"/>
      <c r="C31" s="288">
        <v>254.55</v>
      </c>
      <c r="D31" s="286">
        <f t="shared" si="0"/>
        <v>1660.2750000000001</v>
      </c>
      <c r="E31" s="286">
        <f t="shared" si="1"/>
        <v>1909.316</v>
      </c>
      <c r="F31" s="286">
        <f t="shared" si="2"/>
        <v>2176.62</v>
      </c>
      <c r="G31" s="286">
        <f t="shared" si="3"/>
        <v>2177</v>
      </c>
      <c r="H31" s="290">
        <f t="shared" si="4"/>
        <v>2177</v>
      </c>
      <c r="I31" s="254"/>
      <c r="L31" s="352">
        <v>2224</v>
      </c>
      <c r="M31" s="340">
        <f t="shared" si="5"/>
        <v>-47</v>
      </c>
      <c r="P31" s="208"/>
      <c r="T31" s="186"/>
    </row>
    <row r="32" spans="1:20" x14ac:dyDescent="0.2">
      <c r="A32" s="7" t="s">
        <v>70</v>
      </c>
      <c r="B32" s="199"/>
      <c r="C32" s="288">
        <v>110.67</v>
      </c>
      <c r="D32" s="286">
        <f t="shared" si="0"/>
        <v>1516.395</v>
      </c>
      <c r="E32" s="286">
        <f t="shared" si="1"/>
        <v>1743.854</v>
      </c>
      <c r="F32" s="286">
        <f t="shared" si="2"/>
        <v>1987.9939999999999</v>
      </c>
      <c r="G32" s="286">
        <f t="shared" si="3"/>
        <v>1988</v>
      </c>
      <c r="H32" s="290">
        <f t="shared" si="4"/>
        <v>1989</v>
      </c>
      <c r="I32" s="254"/>
      <c r="K32" s="187"/>
      <c r="L32" s="352">
        <v>2036</v>
      </c>
      <c r="M32" s="340">
        <f t="shared" si="5"/>
        <v>-47</v>
      </c>
      <c r="P32" s="208"/>
      <c r="T32" s="186"/>
    </row>
    <row r="33" spans="1:51" x14ac:dyDescent="0.2">
      <c r="A33" s="7" t="s">
        <v>71</v>
      </c>
      <c r="B33" s="199"/>
      <c r="C33" s="288">
        <v>254.55</v>
      </c>
      <c r="D33" s="286">
        <f t="shared" si="0"/>
        <v>1660.2750000000001</v>
      </c>
      <c r="E33" s="286">
        <f t="shared" si="1"/>
        <v>1909.316</v>
      </c>
      <c r="F33" s="286">
        <f>ROUND(E33+(E33*$F$15),3)</f>
        <v>2176.62</v>
      </c>
      <c r="G33" s="286">
        <f t="shared" si="3"/>
        <v>2177</v>
      </c>
      <c r="H33" s="290">
        <f t="shared" si="4"/>
        <v>2177</v>
      </c>
      <c r="I33" s="254"/>
      <c r="K33" s="187"/>
      <c r="L33" s="352">
        <v>2224</v>
      </c>
      <c r="M33" s="340">
        <f t="shared" si="5"/>
        <v>-47</v>
      </c>
      <c r="P33" s="208"/>
      <c r="T33" s="186"/>
    </row>
    <row r="34" spans="1:51" s="229" customFormat="1" x14ac:dyDescent="0.2">
      <c r="A34" s="230"/>
      <c r="B34" s="228"/>
      <c r="C34" s="222"/>
      <c r="D34" s="231"/>
      <c r="E34" s="70"/>
      <c r="F34" s="231"/>
      <c r="G34" s="231"/>
      <c r="H34" s="123"/>
      <c r="I34" s="254"/>
      <c r="J34" s="104"/>
      <c r="K34" s="187"/>
      <c r="L34" s="353"/>
      <c r="M34" s="341"/>
      <c r="N34" s="186"/>
      <c r="O34" s="186"/>
      <c r="P34" s="208"/>
      <c r="Q34" s="208"/>
      <c r="R34" s="208"/>
      <c r="S34" s="208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</row>
    <row r="35" spans="1:51" s="229" customFormat="1" x14ac:dyDescent="0.2">
      <c r="A35" s="232"/>
      <c r="B35" s="233"/>
      <c r="C35" s="234"/>
      <c r="D35" s="235"/>
      <c r="E35" s="66"/>
      <c r="F35" s="71"/>
      <c r="G35" s="71"/>
      <c r="H35" s="124"/>
      <c r="I35" s="254"/>
      <c r="J35" s="104"/>
      <c r="K35" s="187"/>
      <c r="L35" s="354"/>
      <c r="M35" s="342"/>
      <c r="N35" s="186"/>
      <c r="O35" s="186"/>
      <c r="P35" s="208"/>
      <c r="Q35" s="208"/>
      <c r="R35" s="208"/>
      <c r="S35" s="208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</row>
    <row r="36" spans="1:51" x14ac:dyDescent="0.2">
      <c r="A36" s="3" t="s">
        <v>40</v>
      </c>
      <c r="B36" s="284">
        <f>B17</f>
        <v>1405.7250000000001</v>
      </c>
      <c r="C36" s="288">
        <v>63.29</v>
      </c>
      <c r="D36" s="286">
        <f t="shared" ref="D36:D44" si="6">ROUND(SUM($B$17,C36),3)</f>
        <v>1469.0150000000001</v>
      </c>
      <c r="E36" s="286">
        <f t="shared" ref="E36:E44" si="7">ROUND(D36+(D36*$E$15),3)</f>
        <v>1689.367</v>
      </c>
      <c r="F36" s="286">
        <f t="shared" ref="F36:F44" si="8">ROUND(E36+(E36*$F$15),3)</f>
        <v>1925.8779999999999</v>
      </c>
      <c r="G36" s="286">
        <f t="shared" ref="G36:G44" si="9">ROUND(F36,0)</f>
        <v>1926</v>
      </c>
      <c r="H36" s="290">
        <f t="shared" ref="H36:H44" si="10">IF(G36-L36=$H$17-$L$17,G36,IF(G36-L36&lt;$G$17-$L$17,G36+1,IF(G36-L36&gt;$G$17-$L$17,G36-1,FALSE)))</f>
        <v>1927</v>
      </c>
      <c r="I36" s="254"/>
      <c r="K36" s="187"/>
      <c r="L36" s="352">
        <v>1974</v>
      </c>
      <c r="M36" s="340">
        <f t="shared" si="5"/>
        <v>-47</v>
      </c>
      <c r="P36" s="208"/>
      <c r="T36" s="186"/>
    </row>
    <row r="37" spans="1:51" x14ac:dyDescent="0.2">
      <c r="A37" s="3" t="s">
        <v>98</v>
      </c>
      <c r="B37" s="199"/>
      <c r="C37" s="288">
        <v>81.16</v>
      </c>
      <c r="D37" s="286">
        <f t="shared" si="6"/>
        <v>1486.885</v>
      </c>
      <c r="E37" s="286">
        <f t="shared" si="7"/>
        <v>1709.9179999999999</v>
      </c>
      <c r="F37" s="286">
        <f t="shared" si="8"/>
        <v>1949.307</v>
      </c>
      <c r="G37" s="286">
        <f t="shared" si="9"/>
        <v>1949</v>
      </c>
      <c r="H37" s="290">
        <f t="shared" si="10"/>
        <v>1950</v>
      </c>
      <c r="I37" s="254"/>
      <c r="K37" s="187"/>
      <c r="L37" s="352">
        <v>1997</v>
      </c>
      <c r="M37" s="340">
        <f t="shared" si="5"/>
        <v>-47</v>
      </c>
      <c r="P37" s="208"/>
      <c r="T37" s="186"/>
    </row>
    <row r="38" spans="1:51" x14ac:dyDescent="0.2">
      <c r="A38" s="3" t="s">
        <v>41</v>
      </c>
      <c r="B38" s="199"/>
      <c r="C38" s="288">
        <v>73.59</v>
      </c>
      <c r="D38" s="286">
        <f t="shared" si="6"/>
        <v>1479.3150000000001</v>
      </c>
      <c r="E38" s="286">
        <f t="shared" si="7"/>
        <v>1701.212</v>
      </c>
      <c r="F38" s="286">
        <f t="shared" si="8"/>
        <v>1939.3820000000001</v>
      </c>
      <c r="G38" s="286">
        <f t="shared" si="9"/>
        <v>1939</v>
      </c>
      <c r="H38" s="290">
        <f t="shared" si="10"/>
        <v>1940</v>
      </c>
      <c r="I38" s="254"/>
      <c r="K38" s="187"/>
      <c r="L38" s="352">
        <v>1987</v>
      </c>
      <c r="M38" s="340">
        <f t="shared" si="5"/>
        <v>-47</v>
      </c>
      <c r="P38" s="208"/>
      <c r="T38" s="186"/>
    </row>
    <row r="39" spans="1:51" x14ac:dyDescent="0.2">
      <c r="A39" s="3" t="s">
        <v>42</v>
      </c>
      <c r="B39" s="199"/>
      <c r="C39" s="288">
        <v>83.44</v>
      </c>
      <c r="D39" s="286">
        <f t="shared" si="6"/>
        <v>1489.165</v>
      </c>
      <c r="E39" s="286">
        <f t="shared" si="7"/>
        <v>1712.54</v>
      </c>
      <c r="F39" s="286">
        <f t="shared" si="8"/>
        <v>1952.296</v>
      </c>
      <c r="G39" s="286">
        <f t="shared" si="9"/>
        <v>1952</v>
      </c>
      <c r="H39" s="290">
        <f t="shared" si="10"/>
        <v>1953</v>
      </c>
      <c r="I39" s="254"/>
      <c r="K39" s="187"/>
      <c r="L39" s="352">
        <v>2000</v>
      </c>
      <c r="M39" s="340">
        <f t="shared" si="5"/>
        <v>-47</v>
      </c>
      <c r="P39" s="208"/>
      <c r="T39" s="186"/>
    </row>
    <row r="40" spans="1:51" x14ac:dyDescent="0.2">
      <c r="A40" s="3" t="s">
        <v>43</v>
      </c>
      <c r="B40" s="199"/>
      <c r="C40" s="288">
        <v>107.69</v>
      </c>
      <c r="D40" s="286">
        <f t="shared" si="6"/>
        <v>1513.415</v>
      </c>
      <c r="E40" s="286">
        <f t="shared" si="7"/>
        <v>1740.4269999999999</v>
      </c>
      <c r="F40" s="286">
        <f t="shared" si="8"/>
        <v>1984.087</v>
      </c>
      <c r="G40" s="286">
        <f t="shared" si="9"/>
        <v>1984</v>
      </c>
      <c r="H40" s="290">
        <f t="shared" si="10"/>
        <v>1985</v>
      </c>
      <c r="I40" s="254"/>
      <c r="K40" s="187"/>
      <c r="L40" s="352">
        <v>2032</v>
      </c>
      <c r="M40" s="340">
        <f t="shared" si="5"/>
        <v>-47</v>
      </c>
      <c r="P40" s="208"/>
      <c r="T40" s="186"/>
    </row>
    <row r="41" spans="1:51" x14ac:dyDescent="0.2">
      <c r="A41" s="3" t="s">
        <v>44</v>
      </c>
      <c r="B41" s="199"/>
      <c r="C41" s="288">
        <v>101.01</v>
      </c>
      <c r="D41" s="286">
        <f t="shared" si="6"/>
        <v>1506.7349999999999</v>
      </c>
      <c r="E41" s="286">
        <f t="shared" si="7"/>
        <v>1732.7449999999999</v>
      </c>
      <c r="F41" s="286">
        <f t="shared" si="8"/>
        <v>1975.329</v>
      </c>
      <c r="G41" s="286">
        <f t="shared" si="9"/>
        <v>1975</v>
      </c>
      <c r="H41" s="290">
        <f t="shared" si="10"/>
        <v>1976</v>
      </c>
      <c r="I41" s="254"/>
      <c r="K41" s="187"/>
      <c r="L41" s="352">
        <v>2023</v>
      </c>
      <c r="M41" s="340">
        <f t="shared" si="5"/>
        <v>-47</v>
      </c>
      <c r="P41" s="208"/>
      <c r="T41" s="186"/>
    </row>
    <row r="42" spans="1:51" x14ac:dyDescent="0.2">
      <c r="A42" s="3" t="s">
        <v>45</v>
      </c>
      <c r="B42" s="199"/>
      <c r="C42" s="288">
        <v>119.25</v>
      </c>
      <c r="D42" s="286">
        <f t="shared" si="6"/>
        <v>1524.9749999999999</v>
      </c>
      <c r="E42" s="286">
        <f t="shared" si="7"/>
        <v>1753.721</v>
      </c>
      <c r="F42" s="286">
        <f t="shared" si="8"/>
        <v>1999.242</v>
      </c>
      <c r="G42" s="286">
        <f t="shared" si="9"/>
        <v>1999</v>
      </c>
      <c r="H42" s="290">
        <f t="shared" si="10"/>
        <v>2000</v>
      </c>
      <c r="I42" s="254"/>
      <c r="K42" s="187"/>
      <c r="L42" s="352">
        <v>2047</v>
      </c>
      <c r="M42" s="340">
        <f t="shared" si="5"/>
        <v>-47</v>
      </c>
      <c r="P42" s="208"/>
      <c r="T42" s="186"/>
    </row>
    <row r="43" spans="1:51" x14ac:dyDescent="0.2">
      <c r="A43" s="3" t="s">
        <v>46</v>
      </c>
      <c r="B43" s="199"/>
      <c r="C43" s="288">
        <v>130</v>
      </c>
      <c r="D43" s="286">
        <f t="shared" si="6"/>
        <v>1535.7249999999999</v>
      </c>
      <c r="E43" s="286">
        <f t="shared" si="7"/>
        <v>1766.0840000000001</v>
      </c>
      <c r="F43" s="286">
        <f t="shared" si="8"/>
        <v>2013.336</v>
      </c>
      <c r="G43" s="286">
        <f t="shared" si="9"/>
        <v>2013</v>
      </c>
      <c r="H43" s="290">
        <f t="shared" si="10"/>
        <v>2014</v>
      </c>
      <c r="I43" s="254"/>
      <c r="K43" s="187"/>
      <c r="L43" s="352">
        <v>2061</v>
      </c>
      <c r="M43" s="340">
        <f t="shared" si="5"/>
        <v>-47</v>
      </c>
      <c r="P43" s="208"/>
      <c r="T43" s="186"/>
    </row>
    <row r="44" spans="1:51" x14ac:dyDescent="0.2">
      <c r="A44" s="3" t="s">
        <v>47</v>
      </c>
      <c r="B44" s="199"/>
      <c r="C44" s="288">
        <v>140.4</v>
      </c>
      <c r="D44" s="286">
        <f t="shared" si="6"/>
        <v>1546.125</v>
      </c>
      <c r="E44" s="286">
        <f t="shared" si="7"/>
        <v>1778.0440000000001</v>
      </c>
      <c r="F44" s="286">
        <f t="shared" si="8"/>
        <v>2026.97</v>
      </c>
      <c r="G44" s="286">
        <f t="shared" si="9"/>
        <v>2027</v>
      </c>
      <c r="H44" s="290">
        <f t="shared" si="10"/>
        <v>2028</v>
      </c>
      <c r="I44" s="254"/>
      <c r="K44" s="187"/>
      <c r="L44" s="352">
        <v>2075</v>
      </c>
      <c r="M44" s="340">
        <f t="shared" si="5"/>
        <v>-47</v>
      </c>
      <c r="P44" s="208"/>
      <c r="T44" s="186"/>
    </row>
    <row r="45" spans="1:51" s="229" customFormat="1" x14ac:dyDescent="0.2">
      <c r="A45" s="8"/>
      <c r="B45" s="236"/>
      <c r="C45" s="26"/>
      <c r="D45" s="72"/>
      <c r="E45" s="70"/>
      <c r="F45" s="70"/>
      <c r="G45" s="70"/>
      <c r="H45" s="125"/>
      <c r="I45" s="254"/>
      <c r="J45" s="104"/>
      <c r="K45" s="187"/>
      <c r="L45" s="355"/>
      <c r="M45" s="343"/>
      <c r="N45" s="186"/>
      <c r="O45" s="186"/>
      <c r="P45" s="208"/>
      <c r="Q45" s="208"/>
      <c r="R45" s="208"/>
      <c r="S45" s="208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</row>
    <row r="46" spans="1:51" s="229" customFormat="1" x14ac:dyDescent="0.2">
      <c r="A46" s="230"/>
      <c r="B46" s="228"/>
      <c r="C46" s="222"/>
      <c r="D46" s="231"/>
      <c r="E46" s="66"/>
      <c r="F46" s="66"/>
      <c r="G46" s="66"/>
      <c r="H46" s="123"/>
      <c r="I46" s="254"/>
      <c r="J46" s="104"/>
      <c r="K46" s="187"/>
      <c r="L46" s="353"/>
      <c r="M46" s="341"/>
      <c r="N46" s="186"/>
      <c r="O46" s="186"/>
      <c r="P46" s="208"/>
      <c r="Q46" s="208"/>
      <c r="R46" s="208"/>
      <c r="S46" s="208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</row>
    <row r="47" spans="1:51" x14ac:dyDescent="0.2">
      <c r="A47" s="3" t="s">
        <v>48</v>
      </c>
      <c r="B47" s="199"/>
      <c r="C47" s="288">
        <v>95.16</v>
      </c>
      <c r="D47" s="286">
        <f t="shared" ref="D47:D67" si="11">ROUND(SUM($B$17,C47),3)</f>
        <v>1500.885</v>
      </c>
      <c r="E47" s="286">
        <f t="shared" ref="E47:E67" si="12">ROUND(D47+(D47*$E$15),3)</f>
        <v>1726.018</v>
      </c>
      <c r="F47" s="286">
        <f t="shared" ref="F47:F67" si="13">ROUND(E47+(E47*$F$15),3)</f>
        <v>1967.6610000000001</v>
      </c>
      <c r="G47" s="286">
        <f t="shared" ref="G47:G67" si="14">ROUND(F47,0)</f>
        <v>1968</v>
      </c>
      <c r="H47" s="290">
        <f t="shared" ref="H47:H67" si="15">IF(G47-L47=$H$17-$L$17,G47,IF(G47-L47&lt;$G$17-$L$17,G47+1,IF(G47-L47&gt;$G$17-$L$17,G47-1,FALSE)))</f>
        <v>1969</v>
      </c>
      <c r="I47" s="362"/>
      <c r="K47" s="187"/>
      <c r="L47" s="352">
        <v>2016</v>
      </c>
      <c r="M47" s="340">
        <f t="shared" si="5"/>
        <v>-47</v>
      </c>
      <c r="P47" s="208"/>
      <c r="T47" s="186"/>
    </row>
    <row r="48" spans="1:51" x14ac:dyDescent="0.2">
      <c r="A48" s="3" t="s">
        <v>49</v>
      </c>
      <c r="B48" s="199"/>
      <c r="C48" s="288">
        <v>103.85</v>
      </c>
      <c r="D48" s="286">
        <f t="shared" si="11"/>
        <v>1509.575</v>
      </c>
      <c r="E48" s="286">
        <f t="shared" si="12"/>
        <v>1736.011</v>
      </c>
      <c r="F48" s="286">
        <f t="shared" si="13"/>
        <v>1979.0530000000001</v>
      </c>
      <c r="G48" s="286">
        <f t="shared" si="14"/>
        <v>1979</v>
      </c>
      <c r="H48" s="290">
        <f t="shared" si="15"/>
        <v>1980</v>
      </c>
      <c r="I48" s="362"/>
      <c r="K48" s="187"/>
      <c r="L48" s="352">
        <v>2027</v>
      </c>
      <c r="M48" s="340">
        <f t="shared" si="5"/>
        <v>-47</v>
      </c>
      <c r="P48" s="208"/>
      <c r="T48" s="186"/>
    </row>
    <row r="49" spans="1:51" x14ac:dyDescent="0.2">
      <c r="A49" s="3" t="s">
        <v>50</v>
      </c>
      <c r="B49" s="199"/>
      <c r="C49" s="288">
        <v>127.41</v>
      </c>
      <c r="D49" s="286">
        <f t="shared" si="11"/>
        <v>1533.135</v>
      </c>
      <c r="E49" s="286">
        <f t="shared" si="12"/>
        <v>1763.105</v>
      </c>
      <c r="F49" s="286">
        <f t="shared" si="13"/>
        <v>2009.94</v>
      </c>
      <c r="G49" s="286">
        <f t="shared" si="14"/>
        <v>2010</v>
      </c>
      <c r="H49" s="290">
        <f t="shared" si="15"/>
        <v>2011</v>
      </c>
      <c r="I49" s="362"/>
      <c r="K49" s="187"/>
      <c r="L49" s="352">
        <v>2058</v>
      </c>
      <c r="M49" s="340">
        <f t="shared" si="5"/>
        <v>-47</v>
      </c>
      <c r="P49" s="208"/>
      <c r="T49" s="186"/>
    </row>
    <row r="50" spans="1:51" s="229" customFormat="1" x14ac:dyDescent="0.2">
      <c r="A50" s="6" t="s">
        <v>51</v>
      </c>
      <c r="B50" s="228"/>
      <c r="C50" s="288">
        <v>155.21</v>
      </c>
      <c r="D50" s="286">
        <f t="shared" si="11"/>
        <v>1560.9349999999999</v>
      </c>
      <c r="E50" s="286">
        <f t="shared" si="12"/>
        <v>1795.075</v>
      </c>
      <c r="F50" s="286">
        <f t="shared" si="13"/>
        <v>2046.386</v>
      </c>
      <c r="G50" s="286">
        <f t="shared" si="14"/>
        <v>2046</v>
      </c>
      <c r="H50" s="290">
        <f t="shared" si="15"/>
        <v>2047</v>
      </c>
      <c r="I50" s="362"/>
      <c r="J50" s="104"/>
      <c r="K50" s="187"/>
      <c r="L50" s="352">
        <v>2094</v>
      </c>
      <c r="M50" s="344">
        <f t="shared" si="5"/>
        <v>-47</v>
      </c>
      <c r="N50" s="186"/>
      <c r="O50" s="186"/>
      <c r="P50" s="208"/>
      <c r="Q50" s="208"/>
      <c r="R50" s="208"/>
      <c r="S50" s="208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</row>
    <row r="51" spans="1:51" s="229" customFormat="1" x14ac:dyDescent="0.2">
      <c r="A51" s="9" t="s">
        <v>52</v>
      </c>
      <c r="B51" s="22" t="s">
        <v>53</v>
      </c>
      <c r="C51" s="291">
        <v>175.96</v>
      </c>
      <c r="D51" s="291">
        <f t="shared" si="11"/>
        <v>1581.6849999999999</v>
      </c>
      <c r="E51" s="291">
        <f t="shared" si="12"/>
        <v>1818.9380000000001</v>
      </c>
      <c r="F51" s="291">
        <f t="shared" si="13"/>
        <v>2073.5889999999999</v>
      </c>
      <c r="G51" s="291">
        <f t="shared" si="14"/>
        <v>2074</v>
      </c>
      <c r="H51" s="348">
        <f t="shared" si="15"/>
        <v>2074</v>
      </c>
      <c r="I51" s="362"/>
      <c r="J51" s="104"/>
      <c r="K51" s="187"/>
      <c r="L51" s="351">
        <v>2121</v>
      </c>
      <c r="M51" s="345">
        <f t="shared" si="5"/>
        <v>-47</v>
      </c>
      <c r="N51" s="186"/>
      <c r="O51" s="186"/>
      <c r="P51" s="208"/>
      <c r="Q51" s="208"/>
      <c r="R51" s="208"/>
      <c r="S51" s="208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</row>
    <row r="52" spans="1:51" s="229" customFormat="1" x14ac:dyDescent="0.2">
      <c r="A52" s="6" t="s">
        <v>54</v>
      </c>
      <c r="B52" s="228"/>
      <c r="C52" s="288">
        <v>200.75</v>
      </c>
      <c r="D52" s="286">
        <f t="shared" si="11"/>
        <v>1606.4749999999999</v>
      </c>
      <c r="E52" s="286">
        <f t="shared" si="12"/>
        <v>1847.4459999999999</v>
      </c>
      <c r="F52" s="286">
        <f t="shared" si="13"/>
        <v>2106.0880000000002</v>
      </c>
      <c r="G52" s="286">
        <f t="shared" si="14"/>
        <v>2106</v>
      </c>
      <c r="H52" s="290">
        <f>IF(G52-L52=$H$17-$L$17,G52,IF(G52-L52&lt;$G$17-$L$17,G52+1,IF(G52-L52&gt;$G$17-$L$17,G52-1,FALSE)))</f>
        <v>2107</v>
      </c>
      <c r="I52" s="362"/>
      <c r="J52" s="104"/>
      <c r="K52" s="187"/>
      <c r="L52" s="352">
        <v>2154</v>
      </c>
      <c r="M52" s="346">
        <f t="shared" si="5"/>
        <v>-47</v>
      </c>
      <c r="N52" s="186"/>
      <c r="O52" s="186"/>
      <c r="P52" s="208"/>
      <c r="Q52" s="208"/>
      <c r="R52" s="208"/>
      <c r="S52" s="208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  <c r="AX52" s="186"/>
      <c r="AY52" s="186"/>
    </row>
    <row r="53" spans="1:51" x14ac:dyDescent="0.2">
      <c r="A53" s="3" t="s">
        <v>55</v>
      </c>
      <c r="B53" s="199"/>
      <c r="C53" s="288">
        <v>219.51</v>
      </c>
      <c r="D53" s="286">
        <f t="shared" si="11"/>
        <v>1625.2349999999999</v>
      </c>
      <c r="E53" s="286">
        <f t="shared" si="12"/>
        <v>1869.02</v>
      </c>
      <c r="F53" s="286">
        <f t="shared" si="13"/>
        <v>2130.683</v>
      </c>
      <c r="G53" s="286">
        <f t="shared" si="14"/>
        <v>2131</v>
      </c>
      <c r="H53" s="290">
        <f t="shared" si="15"/>
        <v>2132</v>
      </c>
      <c r="I53" s="362"/>
      <c r="K53" s="187"/>
      <c r="L53" s="352">
        <v>2179</v>
      </c>
      <c r="M53" s="340">
        <f t="shared" si="5"/>
        <v>-47</v>
      </c>
      <c r="P53" s="208"/>
      <c r="T53" s="186"/>
    </row>
    <row r="54" spans="1:51" x14ac:dyDescent="0.2">
      <c r="A54" s="3" t="s">
        <v>56</v>
      </c>
      <c r="B54" s="199"/>
      <c r="C54" s="288">
        <v>255.69</v>
      </c>
      <c r="D54" s="286">
        <f t="shared" si="11"/>
        <v>1661.415</v>
      </c>
      <c r="E54" s="286">
        <f t="shared" si="12"/>
        <v>1910.627</v>
      </c>
      <c r="F54" s="286">
        <f t="shared" si="13"/>
        <v>2178.1149999999998</v>
      </c>
      <c r="G54" s="286">
        <f t="shared" si="14"/>
        <v>2178</v>
      </c>
      <c r="H54" s="290">
        <f t="shared" si="15"/>
        <v>2179</v>
      </c>
      <c r="I54" s="362"/>
      <c r="K54" s="187"/>
      <c r="L54" s="352">
        <v>2226</v>
      </c>
      <c r="M54" s="340">
        <f t="shared" si="5"/>
        <v>-47</v>
      </c>
      <c r="P54" s="208"/>
      <c r="T54" s="186"/>
    </row>
    <row r="55" spans="1:51" x14ac:dyDescent="0.2">
      <c r="A55" s="3" t="s">
        <v>57</v>
      </c>
      <c r="B55" s="199"/>
      <c r="C55" s="288">
        <v>270.05</v>
      </c>
      <c r="D55" s="286">
        <f t="shared" si="11"/>
        <v>1675.7750000000001</v>
      </c>
      <c r="E55" s="286">
        <f t="shared" si="12"/>
        <v>1927.1410000000001</v>
      </c>
      <c r="F55" s="286">
        <f t="shared" si="13"/>
        <v>2196.9409999999998</v>
      </c>
      <c r="G55" s="286">
        <f t="shared" si="14"/>
        <v>2197</v>
      </c>
      <c r="H55" s="290">
        <f t="shared" si="15"/>
        <v>2198</v>
      </c>
      <c r="I55" s="362"/>
      <c r="K55" s="187"/>
      <c r="L55" s="352">
        <v>2245</v>
      </c>
      <c r="M55" s="340">
        <f t="shared" si="5"/>
        <v>-47</v>
      </c>
      <c r="P55" s="208"/>
      <c r="T55" s="186"/>
    </row>
    <row r="56" spans="1:51" x14ac:dyDescent="0.2">
      <c r="A56" s="3" t="s">
        <v>58</v>
      </c>
      <c r="B56" s="199"/>
      <c r="C56" s="288">
        <v>291.11</v>
      </c>
      <c r="D56" s="286">
        <f t="shared" si="11"/>
        <v>1696.835</v>
      </c>
      <c r="E56" s="286">
        <f t="shared" si="12"/>
        <v>1951.36</v>
      </c>
      <c r="F56" s="286">
        <f t="shared" si="13"/>
        <v>2224.5500000000002</v>
      </c>
      <c r="G56" s="286">
        <f t="shared" si="14"/>
        <v>2225</v>
      </c>
      <c r="H56" s="290">
        <f t="shared" si="15"/>
        <v>2225</v>
      </c>
      <c r="I56" s="362"/>
      <c r="K56" s="187"/>
      <c r="L56" s="352">
        <v>2272</v>
      </c>
      <c r="M56" s="340">
        <f t="shared" si="5"/>
        <v>-47</v>
      </c>
      <c r="P56" s="208"/>
      <c r="T56" s="186"/>
    </row>
    <row r="57" spans="1:51" x14ac:dyDescent="0.2">
      <c r="A57" s="3" t="s">
        <v>59</v>
      </c>
      <c r="B57" s="199"/>
      <c r="C57" s="288">
        <v>275.85000000000002</v>
      </c>
      <c r="D57" s="286">
        <f t="shared" si="11"/>
        <v>1681.575</v>
      </c>
      <c r="E57" s="286">
        <f t="shared" si="12"/>
        <v>1933.8109999999999</v>
      </c>
      <c r="F57" s="286">
        <f t="shared" si="13"/>
        <v>2204.5450000000001</v>
      </c>
      <c r="G57" s="286">
        <f t="shared" si="14"/>
        <v>2205</v>
      </c>
      <c r="H57" s="290">
        <f t="shared" si="15"/>
        <v>2205</v>
      </c>
      <c r="I57" s="362"/>
      <c r="K57" s="187"/>
      <c r="L57" s="352">
        <v>2252</v>
      </c>
      <c r="M57" s="340">
        <f t="shared" si="5"/>
        <v>-47</v>
      </c>
      <c r="P57" s="208"/>
      <c r="T57" s="186"/>
    </row>
    <row r="58" spans="1:51" x14ac:dyDescent="0.2">
      <c r="A58" s="3" t="s">
        <v>60</v>
      </c>
      <c r="B58" s="199"/>
      <c r="C58" s="288">
        <v>264.63</v>
      </c>
      <c r="D58" s="286">
        <f t="shared" si="11"/>
        <v>1670.355</v>
      </c>
      <c r="E58" s="286">
        <f t="shared" si="12"/>
        <v>1920.9079999999999</v>
      </c>
      <c r="F58" s="286">
        <f t="shared" si="13"/>
        <v>2189.835</v>
      </c>
      <c r="G58" s="286">
        <f t="shared" si="14"/>
        <v>2190</v>
      </c>
      <c r="H58" s="290">
        <f t="shared" si="15"/>
        <v>2191</v>
      </c>
      <c r="I58" s="362"/>
      <c r="K58" s="187"/>
      <c r="L58" s="352">
        <v>2238</v>
      </c>
      <c r="M58" s="340">
        <f t="shared" si="5"/>
        <v>-47</v>
      </c>
      <c r="P58" s="208"/>
      <c r="T58" s="186"/>
    </row>
    <row r="59" spans="1:51" x14ac:dyDescent="0.2">
      <c r="A59" s="3" t="s">
        <v>61</v>
      </c>
      <c r="B59" s="199"/>
      <c r="C59" s="288">
        <v>310.81</v>
      </c>
      <c r="D59" s="286">
        <f t="shared" si="11"/>
        <v>1716.5350000000001</v>
      </c>
      <c r="E59" s="286">
        <f t="shared" si="12"/>
        <v>1974.0150000000001</v>
      </c>
      <c r="F59" s="286">
        <f t="shared" si="13"/>
        <v>2250.377</v>
      </c>
      <c r="G59" s="286">
        <f t="shared" si="14"/>
        <v>2250</v>
      </c>
      <c r="H59" s="290">
        <f t="shared" si="15"/>
        <v>2251</v>
      </c>
      <c r="I59" s="362"/>
      <c r="K59" s="187"/>
      <c r="L59" s="352">
        <v>2298</v>
      </c>
      <c r="M59" s="340">
        <f t="shared" si="5"/>
        <v>-47</v>
      </c>
      <c r="P59" s="208"/>
      <c r="T59" s="186"/>
    </row>
    <row r="60" spans="1:51" x14ac:dyDescent="0.2">
      <c r="A60" s="3" t="s">
        <v>72</v>
      </c>
      <c r="B60" s="199"/>
      <c r="C60" s="288">
        <f>C49</f>
        <v>127.41</v>
      </c>
      <c r="D60" s="286">
        <f t="shared" si="11"/>
        <v>1533.135</v>
      </c>
      <c r="E60" s="286">
        <f t="shared" si="12"/>
        <v>1763.105</v>
      </c>
      <c r="F60" s="286">
        <f t="shared" si="13"/>
        <v>2009.94</v>
      </c>
      <c r="G60" s="286">
        <f t="shared" si="14"/>
        <v>2010</v>
      </c>
      <c r="H60" s="290">
        <f t="shared" si="15"/>
        <v>2011</v>
      </c>
      <c r="I60" s="254"/>
      <c r="K60" s="187"/>
      <c r="L60" s="352">
        <v>2058</v>
      </c>
      <c r="M60" s="340">
        <f t="shared" si="5"/>
        <v>-47</v>
      </c>
      <c r="P60" s="208"/>
      <c r="T60" s="186"/>
    </row>
    <row r="61" spans="1:51" x14ac:dyDescent="0.2">
      <c r="A61" s="7" t="s">
        <v>73</v>
      </c>
      <c r="B61" s="228"/>
      <c r="C61" s="288">
        <f>C50</f>
        <v>155.21</v>
      </c>
      <c r="D61" s="286">
        <f t="shared" si="11"/>
        <v>1560.9349999999999</v>
      </c>
      <c r="E61" s="286">
        <f t="shared" si="12"/>
        <v>1795.075</v>
      </c>
      <c r="F61" s="286">
        <f t="shared" si="13"/>
        <v>2046.386</v>
      </c>
      <c r="G61" s="286">
        <f t="shared" si="14"/>
        <v>2046</v>
      </c>
      <c r="H61" s="290">
        <f t="shared" si="15"/>
        <v>2047</v>
      </c>
      <c r="I61" s="254"/>
      <c r="K61" s="187"/>
      <c r="L61" s="352">
        <v>2094</v>
      </c>
      <c r="M61" s="344">
        <f t="shared" si="5"/>
        <v>-47</v>
      </c>
      <c r="P61" s="208"/>
      <c r="T61" s="186"/>
    </row>
    <row r="62" spans="1:51" x14ac:dyDescent="0.2">
      <c r="A62" s="7" t="s">
        <v>74</v>
      </c>
      <c r="B62" s="199"/>
      <c r="C62" s="288">
        <f>C52</f>
        <v>200.75</v>
      </c>
      <c r="D62" s="286">
        <f t="shared" si="11"/>
        <v>1606.4749999999999</v>
      </c>
      <c r="E62" s="286">
        <f t="shared" si="12"/>
        <v>1847.4459999999999</v>
      </c>
      <c r="F62" s="286">
        <f t="shared" si="13"/>
        <v>2106.0880000000002</v>
      </c>
      <c r="G62" s="286">
        <f t="shared" si="14"/>
        <v>2106</v>
      </c>
      <c r="H62" s="290">
        <f t="shared" si="15"/>
        <v>2107</v>
      </c>
      <c r="I62" s="254"/>
      <c r="K62" s="187"/>
      <c r="L62" s="352">
        <v>2154</v>
      </c>
      <c r="M62" s="346">
        <f t="shared" si="5"/>
        <v>-47</v>
      </c>
      <c r="P62" s="208"/>
      <c r="T62" s="186"/>
    </row>
    <row r="63" spans="1:51" x14ac:dyDescent="0.2">
      <c r="A63" s="7" t="s">
        <v>75</v>
      </c>
      <c r="B63" s="199"/>
      <c r="C63" s="288">
        <f>C53</f>
        <v>219.51</v>
      </c>
      <c r="D63" s="286">
        <f t="shared" si="11"/>
        <v>1625.2349999999999</v>
      </c>
      <c r="E63" s="286">
        <f t="shared" si="12"/>
        <v>1869.02</v>
      </c>
      <c r="F63" s="286">
        <f t="shared" si="13"/>
        <v>2130.683</v>
      </c>
      <c r="G63" s="286">
        <f t="shared" si="14"/>
        <v>2131</v>
      </c>
      <c r="H63" s="290">
        <f t="shared" si="15"/>
        <v>2132</v>
      </c>
      <c r="I63" s="254"/>
      <c r="K63" s="187"/>
      <c r="L63" s="352">
        <v>2179</v>
      </c>
      <c r="M63" s="340">
        <f t="shared" si="5"/>
        <v>-47</v>
      </c>
      <c r="P63" s="208"/>
      <c r="T63" s="186"/>
    </row>
    <row r="64" spans="1:51" x14ac:dyDescent="0.2">
      <c r="A64" s="7" t="s">
        <v>76</v>
      </c>
      <c r="B64" s="199"/>
      <c r="C64" s="288">
        <f>C54</f>
        <v>255.69</v>
      </c>
      <c r="D64" s="286">
        <f t="shared" si="11"/>
        <v>1661.415</v>
      </c>
      <c r="E64" s="286">
        <f t="shared" si="12"/>
        <v>1910.627</v>
      </c>
      <c r="F64" s="286">
        <f t="shared" si="13"/>
        <v>2178.1149999999998</v>
      </c>
      <c r="G64" s="286">
        <f t="shared" si="14"/>
        <v>2178</v>
      </c>
      <c r="H64" s="290">
        <f t="shared" si="15"/>
        <v>2179</v>
      </c>
      <c r="I64" s="254"/>
      <c r="K64" s="187"/>
      <c r="L64" s="352">
        <v>2226</v>
      </c>
      <c r="M64" s="340">
        <f t="shared" si="5"/>
        <v>-47</v>
      </c>
      <c r="P64" s="208"/>
      <c r="T64" s="186"/>
    </row>
    <row r="65" spans="1:51" x14ac:dyDescent="0.2">
      <c r="A65" s="7" t="s">
        <v>77</v>
      </c>
      <c r="B65" s="199"/>
      <c r="C65" s="288">
        <f>C55</f>
        <v>270.05</v>
      </c>
      <c r="D65" s="286">
        <f t="shared" si="11"/>
        <v>1675.7750000000001</v>
      </c>
      <c r="E65" s="286">
        <f t="shared" si="12"/>
        <v>1927.1410000000001</v>
      </c>
      <c r="F65" s="286">
        <f t="shared" si="13"/>
        <v>2196.9409999999998</v>
      </c>
      <c r="G65" s="286">
        <f t="shared" si="14"/>
        <v>2197</v>
      </c>
      <c r="H65" s="290">
        <f t="shared" si="15"/>
        <v>2198</v>
      </c>
      <c r="I65" s="254"/>
      <c r="K65" s="187"/>
      <c r="L65" s="352">
        <v>2245</v>
      </c>
      <c r="M65" s="340">
        <f t="shared" si="5"/>
        <v>-47</v>
      </c>
      <c r="P65" s="208"/>
      <c r="T65" s="186"/>
    </row>
    <row r="66" spans="1:51" x14ac:dyDescent="0.2">
      <c r="A66" s="7" t="s">
        <v>78</v>
      </c>
      <c r="B66" s="199"/>
      <c r="C66" s="288">
        <f>C56</f>
        <v>291.11</v>
      </c>
      <c r="D66" s="286">
        <f t="shared" si="11"/>
        <v>1696.835</v>
      </c>
      <c r="E66" s="286">
        <f t="shared" si="12"/>
        <v>1951.36</v>
      </c>
      <c r="F66" s="286">
        <f t="shared" si="13"/>
        <v>2224.5500000000002</v>
      </c>
      <c r="G66" s="286">
        <f t="shared" si="14"/>
        <v>2225</v>
      </c>
      <c r="H66" s="290">
        <f t="shared" si="15"/>
        <v>2225</v>
      </c>
      <c r="I66" s="254"/>
      <c r="K66" s="187"/>
      <c r="L66" s="352">
        <v>2272</v>
      </c>
      <c r="M66" s="340">
        <f t="shared" si="5"/>
        <v>-47</v>
      </c>
      <c r="P66" s="208"/>
      <c r="T66" s="186"/>
    </row>
    <row r="67" spans="1:51" x14ac:dyDescent="0.2">
      <c r="A67" s="7" t="s">
        <v>79</v>
      </c>
      <c r="B67" s="199"/>
      <c r="C67" s="288">
        <f>C59</f>
        <v>310.81</v>
      </c>
      <c r="D67" s="286">
        <f t="shared" si="11"/>
        <v>1716.5350000000001</v>
      </c>
      <c r="E67" s="286">
        <f t="shared" si="12"/>
        <v>1974.0150000000001</v>
      </c>
      <c r="F67" s="286">
        <f t="shared" si="13"/>
        <v>2250.377</v>
      </c>
      <c r="G67" s="286">
        <f t="shared" si="14"/>
        <v>2250</v>
      </c>
      <c r="H67" s="290">
        <f t="shared" si="15"/>
        <v>2251</v>
      </c>
      <c r="I67" s="254"/>
      <c r="K67" s="187"/>
      <c r="L67" s="352">
        <v>2298</v>
      </c>
      <c r="M67" s="340">
        <f t="shared" si="5"/>
        <v>-47</v>
      </c>
      <c r="P67" s="208"/>
      <c r="T67" s="186"/>
    </row>
    <row r="68" spans="1:51" s="229" customFormat="1" x14ac:dyDescent="0.2">
      <c r="A68" s="10"/>
      <c r="B68" s="236"/>
      <c r="C68" s="237"/>
      <c r="D68" s="72"/>
      <c r="E68" s="70"/>
      <c r="F68" s="70"/>
      <c r="G68" s="70"/>
      <c r="H68" s="125"/>
      <c r="I68" s="254"/>
      <c r="J68" s="104"/>
      <c r="K68" s="187"/>
      <c r="L68" s="355"/>
      <c r="M68" s="343"/>
      <c r="N68" s="186"/>
      <c r="O68" s="186"/>
      <c r="P68" s="208"/>
      <c r="Q68" s="208"/>
      <c r="R68" s="208"/>
      <c r="S68" s="208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  <c r="AT68" s="186"/>
      <c r="AU68" s="186"/>
      <c r="AV68" s="186"/>
      <c r="AW68" s="186"/>
      <c r="AX68" s="186"/>
      <c r="AY68" s="186"/>
    </row>
    <row r="69" spans="1:51" s="229" customFormat="1" x14ac:dyDescent="0.2">
      <c r="A69" s="7"/>
      <c r="B69" s="228"/>
      <c r="C69" s="222"/>
      <c r="D69" s="65"/>
      <c r="E69" s="66"/>
      <c r="F69" s="66"/>
      <c r="G69" s="66"/>
      <c r="H69" s="123"/>
      <c r="I69" s="254"/>
      <c r="J69" s="104"/>
      <c r="K69" s="187"/>
      <c r="L69" s="353"/>
      <c r="M69" s="341"/>
      <c r="N69" s="186"/>
      <c r="O69" s="186"/>
      <c r="P69" s="208"/>
      <c r="Q69" s="208"/>
      <c r="R69" s="208"/>
      <c r="S69" s="208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  <c r="AT69" s="186"/>
      <c r="AU69" s="186"/>
      <c r="AV69" s="186"/>
      <c r="AW69" s="186"/>
      <c r="AX69" s="186"/>
      <c r="AY69" s="186"/>
    </row>
    <row r="70" spans="1:51" x14ac:dyDescent="0.2">
      <c r="A70" s="3" t="s">
        <v>62</v>
      </c>
      <c r="B70" s="284">
        <f>B17</f>
        <v>1405.7250000000001</v>
      </c>
      <c r="C70" s="288">
        <v>146.63999999999999</v>
      </c>
      <c r="D70" s="286">
        <f t="shared" ref="D70:D76" si="16">ROUND(SUM($B$17,C70),3)</f>
        <v>1552.365</v>
      </c>
      <c r="E70" s="286">
        <f t="shared" ref="E70:E76" si="17">ROUND(D70+(D70*$E$15),3)</f>
        <v>1785.22</v>
      </c>
      <c r="F70" s="286">
        <f t="shared" ref="F70:F76" si="18">ROUND(E70+(E70*$F$15),3)</f>
        <v>2035.1510000000001</v>
      </c>
      <c r="G70" s="286">
        <f t="shared" ref="G70:G76" si="19">ROUND(F70,0)</f>
        <v>2035</v>
      </c>
      <c r="H70" s="290">
        <f t="shared" ref="H70:H76" si="20">IF(G70-L70=$H$17-$L$17,G70,IF(G70-L70&lt;$G$17-$L$17,G70+1,IF(G70-L70&gt;$G$17-$L$17,G70-1,FALSE)))</f>
        <v>2036</v>
      </c>
      <c r="I70" s="254"/>
      <c r="K70" s="187"/>
      <c r="L70" s="352">
        <v>2083</v>
      </c>
      <c r="M70" s="340">
        <f t="shared" si="5"/>
        <v>-47</v>
      </c>
      <c r="P70" s="208"/>
      <c r="T70" s="186"/>
    </row>
    <row r="71" spans="1:51" x14ac:dyDescent="0.2">
      <c r="A71" s="3" t="s">
        <v>63</v>
      </c>
      <c r="B71" s="199"/>
      <c r="C71" s="288">
        <v>179.38</v>
      </c>
      <c r="D71" s="286">
        <f t="shared" si="16"/>
        <v>1585.105</v>
      </c>
      <c r="E71" s="286">
        <f t="shared" si="17"/>
        <v>1822.8710000000001</v>
      </c>
      <c r="F71" s="286">
        <f t="shared" si="18"/>
        <v>2078.0729999999999</v>
      </c>
      <c r="G71" s="286">
        <f t="shared" si="19"/>
        <v>2078</v>
      </c>
      <c r="H71" s="290">
        <f t="shared" si="20"/>
        <v>2079</v>
      </c>
      <c r="I71" s="254"/>
      <c r="K71" s="187"/>
      <c r="L71" s="352">
        <v>2126</v>
      </c>
      <c r="M71" s="340">
        <f t="shared" si="5"/>
        <v>-47</v>
      </c>
      <c r="P71" s="208"/>
      <c r="T71" s="186"/>
    </row>
    <row r="72" spans="1:51" x14ac:dyDescent="0.2">
      <c r="A72" s="3" t="s">
        <v>64</v>
      </c>
      <c r="B72" s="199"/>
      <c r="C72" s="288">
        <v>203.55</v>
      </c>
      <c r="D72" s="286">
        <f t="shared" si="16"/>
        <v>1609.2750000000001</v>
      </c>
      <c r="E72" s="286">
        <f t="shared" si="17"/>
        <v>1850.6659999999999</v>
      </c>
      <c r="F72" s="286">
        <f t="shared" si="18"/>
        <v>2109.759</v>
      </c>
      <c r="G72" s="286">
        <f t="shared" si="19"/>
        <v>2110</v>
      </c>
      <c r="H72" s="290">
        <f t="shared" si="20"/>
        <v>2111</v>
      </c>
      <c r="I72" s="254"/>
      <c r="K72" s="187"/>
      <c r="L72" s="352">
        <v>2158</v>
      </c>
      <c r="M72" s="340">
        <f t="shared" si="5"/>
        <v>-47</v>
      </c>
      <c r="P72" s="208"/>
      <c r="T72" s="186"/>
    </row>
    <row r="73" spans="1:51" x14ac:dyDescent="0.2">
      <c r="A73" s="3" t="s">
        <v>65</v>
      </c>
      <c r="B73" s="199"/>
      <c r="C73" s="288">
        <v>200.15</v>
      </c>
      <c r="D73" s="286">
        <f t="shared" si="16"/>
        <v>1605.875</v>
      </c>
      <c r="E73" s="286">
        <f t="shared" si="17"/>
        <v>1846.7560000000001</v>
      </c>
      <c r="F73" s="286">
        <f t="shared" si="18"/>
        <v>2105.3020000000001</v>
      </c>
      <c r="G73" s="286">
        <f t="shared" si="19"/>
        <v>2105</v>
      </c>
      <c r="H73" s="290">
        <f t="shared" si="20"/>
        <v>2106</v>
      </c>
      <c r="I73" s="254"/>
      <c r="K73" s="187"/>
      <c r="L73" s="352">
        <v>2153</v>
      </c>
      <c r="M73" s="340">
        <f t="shared" si="5"/>
        <v>-47</v>
      </c>
      <c r="P73" s="208"/>
      <c r="T73" s="186"/>
    </row>
    <row r="74" spans="1:51" x14ac:dyDescent="0.2">
      <c r="A74" s="3" t="s">
        <v>66</v>
      </c>
      <c r="B74" s="199"/>
      <c r="C74" s="288">
        <v>210.6</v>
      </c>
      <c r="D74" s="286">
        <f t="shared" si="16"/>
        <v>1616.325</v>
      </c>
      <c r="E74" s="286">
        <f t="shared" si="17"/>
        <v>1858.7739999999999</v>
      </c>
      <c r="F74" s="286">
        <f t="shared" si="18"/>
        <v>2119.002</v>
      </c>
      <c r="G74" s="286">
        <f t="shared" si="19"/>
        <v>2119</v>
      </c>
      <c r="H74" s="290">
        <f t="shared" si="20"/>
        <v>2120</v>
      </c>
      <c r="I74" s="254"/>
      <c r="K74" s="187"/>
      <c r="L74" s="352">
        <v>2167</v>
      </c>
      <c r="M74" s="340">
        <f t="shared" si="5"/>
        <v>-47</v>
      </c>
      <c r="P74" s="208"/>
      <c r="T74" s="186"/>
    </row>
    <row r="75" spans="1:51" x14ac:dyDescent="0.2">
      <c r="A75" s="3" t="s">
        <v>67</v>
      </c>
      <c r="B75" s="199"/>
      <c r="C75" s="288">
        <v>210.04</v>
      </c>
      <c r="D75" s="286">
        <f t="shared" si="16"/>
        <v>1615.7650000000001</v>
      </c>
      <c r="E75" s="286">
        <f t="shared" si="17"/>
        <v>1858.13</v>
      </c>
      <c r="F75" s="286">
        <f t="shared" si="18"/>
        <v>2118.268</v>
      </c>
      <c r="G75" s="286">
        <f t="shared" si="19"/>
        <v>2118</v>
      </c>
      <c r="H75" s="290">
        <f t="shared" si="20"/>
        <v>2119</v>
      </c>
      <c r="I75" s="254"/>
      <c r="K75" s="187"/>
      <c r="L75" s="352">
        <v>2166</v>
      </c>
      <c r="M75" s="340">
        <f t="shared" si="5"/>
        <v>-47</v>
      </c>
      <c r="P75" s="208"/>
      <c r="T75" s="186"/>
    </row>
    <row r="76" spans="1:51" x14ac:dyDescent="0.2">
      <c r="A76" s="3" t="s">
        <v>68</v>
      </c>
      <c r="B76" s="199"/>
      <c r="C76" s="288">
        <v>232.31</v>
      </c>
      <c r="D76" s="286">
        <f t="shared" si="16"/>
        <v>1638.0350000000001</v>
      </c>
      <c r="E76" s="286">
        <f t="shared" si="17"/>
        <v>1883.74</v>
      </c>
      <c r="F76" s="286">
        <f t="shared" si="18"/>
        <v>2147.4639999999999</v>
      </c>
      <c r="G76" s="286">
        <f t="shared" si="19"/>
        <v>2147</v>
      </c>
      <c r="H76" s="290">
        <f t="shared" si="20"/>
        <v>2148</v>
      </c>
      <c r="I76" s="254"/>
      <c r="K76" s="187"/>
      <c r="L76" s="352">
        <v>2195</v>
      </c>
      <c r="M76" s="340">
        <f t="shared" si="5"/>
        <v>-47</v>
      </c>
      <c r="P76" s="208"/>
      <c r="T76" s="186"/>
    </row>
    <row r="77" spans="1:51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131"/>
      <c r="I77" s="186"/>
      <c r="J77" s="205"/>
      <c r="K77" s="187"/>
      <c r="L77" s="347"/>
      <c r="M77" s="347"/>
      <c r="N77" s="186"/>
      <c r="O77" s="186"/>
      <c r="P77" s="208"/>
      <c r="Q77" s="208"/>
      <c r="R77" s="208"/>
      <c r="S77" s="208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  <c r="AT77" s="186"/>
      <c r="AU77" s="186"/>
      <c r="AV77" s="186"/>
      <c r="AW77" s="186"/>
      <c r="AX77" s="186"/>
      <c r="AY77" s="186"/>
    </row>
    <row r="78" spans="1:51" s="229" customFormat="1" x14ac:dyDescent="0.2">
      <c r="A78" s="228"/>
      <c r="B78" s="228"/>
      <c r="C78" s="228"/>
      <c r="D78" s="228"/>
      <c r="E78" s="228"/>
      <c r="F78" s="38"/>
      <c r="G78" s="38"/>
      <c r="H78" s="57"/>
      <c r="I78" s="240"/>
      <c r="J78" s="241"/>
      <c r="K78" s="187"/>
      <c r="L78" s="241"/>
      <c r="M78" s="241"/>
      <c r="N78" s="186"/>
      <c r="O78" s="186"/>
      <c r="P78" s="208"/>
      <c r="Q78" s="208"/>
      <c r="R78" s="208"/>
      <c r="S78" s="208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  <c r="AT78" s="186"/>
      <c r="AU78" s="186"/>
      <c r="AV78" s="186"/>
      <c r="AW78" s="186"/>
      <c r="AX78" s="186"/>
      <c r="AY78" s="186"/>
    </row>
    <row r="79" spans="1:51" x14ac:dyDescent="0.2">
      <c r="A79" s="282" t="s">
        <v>178</v>
      </c>
    </row>
    <row r="80" spans="1:51" x14ac:dyDescent="0.2">
      <c r="A80" s="282"/>
    </row>
    <row r="82" spans="1:6" x14ac:dyDescent="0.2">
      <c r="A82" s="282" t="s">
        <v>179</v>
      </c>
    </row>
    <row r="84" spans="1:6" x14ac:dyDescent="0.2">
      <c r="D84" s="207" t="s">
        <v>181</v>
      </c>
      <c r="E84" s="375">
        <v>715.58299999999997</v>
      </c>
      <c r="F84" s="375">
        <v>705.69100000000003</v>
      </c>
    </row>
    <row r="85" spans="1:6" x14ac:dyDescent="0.2">
      <c r="D85" s="207" t="s">
        <v>182</v>
      </c>
      <c r="E85" s="356">
        <v>26</v>
      </c>
      <c r="F85" s="207">
        <v>27.585999999999999</v>
      </c>
    </row>
    <row r="86" spans="1:6" x14ac:dyDescent="0.2">
      <c r="D86" s="207" t="s">
        <v>183</v>
      </c>
      <c r="E86" s="356">
        <v>126</v>
      </c>
      <c r="F86" s="207">
        <v>135.44999999999999</v>
      </c>
    </row>
    <row r="87" spans="1:6" x14ac:dyDescent="0.2">
      <c r="D87" s="207" t="s">
        <v>184</v>
      </c>
      <c r="E87" s="356">
        <v>161</v>
      </c>
      <c r="F87" s="207">
        <v>173.07499999999999</v>
      </c>
    </row>
    <row r="88" spans="1:6" x14ac:dyDescent="0.2">
      <c r="D88" s="207" t="s">
        <v>180</v>
      </c>
      <c r="E88" s="356">
        <v>343</v>
      </c>
      <c r="F88" s="207">
        <v>363.923</v>
      </c>
    </row>
    <row r="89" spans="1:6" ht="13.5" thickBot="1" x14ac:dyDescent="0.25">
      <c r="E89" s="329">
        <f>SUM(E84:E88)</f>
        <v>1371.5830000000001</v>
      </c>
      <c r="F89" s="329">
        <f>SUM(F84:F88)</f>
        <v>1405.7250000000001</v>
      </c>
    </row>
    <row r="92" spans="1:6" x14ac:dyDescent="0.2">
      <c r="E92" s="280"/>
    </row>
  </sheetData>
  <mergeCells count="1">
    <mergeCell ref="A8:H8"/>
  </mergeCells>
  <phoneticPr fontId="1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9"/>
  <sheetViews>
    <sheetView tabSelected="1" workbookViewId="0">
      <selection activeCell="A69" sqref="A1:E1048576"/>
    </sheetView>
  </sheetViews>
  <sheetFormatPr defaultRowHeight="12.75" x14ac:dyDescent="0.2"/>
  <cols>
    <col min="1" max="1" width="7.25" style="2" customWidth="1"/>
    <col min="2" max="2" width="9" style="113" customWidth="1"/>
    <col min="3" max="3" width="14.75" style="13" customWidth="1"/>
    <col min="4" max="4" width="9" style="13" customWidth="1"/>
    <col min="5" max="5" width="18.25" style="13" customWidth="1"/>
    <col min="6" max="6" width="19.75" style="13" customWidth="1"/>
    <col min="7" max="7" width="9" style="75" customWidth="1"/>
    <col min="8" max="8" width="12" style="75" customWidth="1"/>
    <col min="9" max="15" width="21.5" customWidth="1"/>
  </cols>
  <sheetData>
    <row r="1" spans="1:11" x14ac:dyDescent="0.2">
      <c r="B1" s="18"/>
    </row>
    <row r="2" spans="1:11" x14ac:dyDescent="0.2">
      <c r="B2" s="18"/>
    </row>
    <row r="3" spans="1:11" x14ac:dyDescent="0.2">
      <c r="B3" s="18"/>
    </row>
    <row r="4" spans="1:11" x14ac:dyDescent="0.2">
      <c r="B4" s="18"/>
      <c r="I4" s="1"/>
      <c r="J4" s="1"/>
      <c r="K4" s="1"/>
    </row>
    <row r="5" spans="1:11" ht="13.5" thickBot="1" x14ac:dyDescent="0.25">
      <c r="B5" s="89"/>
      <c r="I5" s="1"/>
      <c r="J5" s="1"/>
      <c r="K5" s="1"/>
    </row>
    <row r="6" spans="1:11" s="1" customFormat="1" x14ac:dyDescent="0.2">
      <c r="A6" s="99"/>
      <c r="B6" s="17" t="s">
        <v>0</v>
      </c>
      <c r="C6" s="394" t="s">
        <v>101</v>
      </c>
      <c r="D6" s="395"/>
      <c r="E6" s="396"/>
      <c r="G6" s="75"/>
      <c r="H6" s="75"/>
    </row>
    <row r="7" spans="1:11" s="1" customFormat="1" x14ac:dyDescent="0.2">
      <c r="A7" s="100"/>
      <c r="B7" s="18"/>
      <c r="C7" s="27"/>
      <c r="D7" s="18"/>
      <c r="E7" s="76"/>
      <c r="G7" s="368"/>
      <c r="H7" s="368"/>
      <c r="I7" s="369"/>
    </row>
    <row r="8" spans="1:11" s="1" customFormat="1" x14ac:dyDescent="0.2">
      <c r="A8" s="100"/>
      <c r="B8" s="409" t="s">
        <v>92</v>
      </c>
      <c r="C8" s="401"/>
      <c r="D8" s="401"/>
      <c r="E8" s="410"/>
      <c r="G8" s="368"/>
      <c r="H8" s="368"/>
      <c r="I8" s="370"/>
    </row>
    <row r="9" spans="1:11" s="1" customFormat="1" x14ac:dyDescent="0.2">
      <c r="A9" s="100"/>
      <c r="B9" s="177" t="s">
        <v>192</v>
      </c>
      <c r="C9" s="178"/>
      <c r="D9" s="181"/>
      <c r="E9" s="182"/>
      <c r="G9" s="4"/>
      <c r="H9" s="368"/>
      <c r="I9" s="4"/>
    </row>
    <row r="10" spans="1:11" s="1" customFormat="1" x14ac:dyDescent="0.2">
      <c r="A10" s="100"/>
      <c r="E10" s="109"/>
      <c r="G10" s="4"/>
      <c r="H10" s="368"/>
      <c r="I10" s="4"/>
    </row>
    <row r="11" spans="1:11" x14ac:dyDescent="0.2">
      <c r="A11" s="100"/>
      <c r="B11" s="115" t="s">
        <v>2</v>
      </c>
      <c r="C11" s="4" t="s">
        <v>81</v>
      </c>
      <c r="D11" s="4" t="s">
        <v>82</v>
      </c>
      <c r="E11" s="95" t="s">
        <v>5</v>
      </c>
      <c r="F11"/>
      <c r="G11" s="4"/>
      <c r="H11" s="368"/>
      <c r="I11" s="4"/>
      <c r="J11" s="1"/>
      <c r="K11" s="1"/>
    </row>
    <row r="12" spans="1:11" x14ac:dyDescent="0.2">
      <c r="A12" s="100"/>
      <c r="B12" s="115" t="s">
        <v>83</v>
      </c>
      <c r="C12" s="4" t="s">
        <v>84</v>
      </c>
      <c r="D12" s="4" t="s">
        <v>85</v>
      </c>
      <c r="E12" s="95" t="s">
        <v>86</v>
      </c>
      <c r="F12"/>
      <c r="G12" s="4"/>
      <c r="H12" s="368"/>
      <c r="I12" s="4"/>
      <c r="J12" s="1"/>
      <c r="K12" s="1"/>
    </row>
    <row r="13" spans="1:11" x14ac:dyDescent="0.2">
      <c r="A13" s="100"/>
      <c r="B13" s="115" t="s">
        <v>87</v>
      </c>
      <c r="C13" s="4" t="s">
        <v>23</v>
      </c>
      <c r="D13" s="19"/>
      <c r="E13" s="95" t="s">
        <v>23</v>
      </c>
      <c r="F13"/>
      <c r="G13" s="4"/>
      <c r="H13" s="368"/>
      <c r="I13" s="4"/>
      <c r="J13" s="1"/>
      <c r="K13" s="1"/>
    </row>
    <row r="14" spans="1:11" x14ac:dyDescent="0.2">
      <c r="A14" s="100"/>
      <c r="B14" s="114"/>
      <c r="C14" s="77"/>
      <c r="D14" s="77"/>
      <c r="E14" s="96"/>
      <c r="F14"/>
      <c r="G14" s="4"/>
      <c r="H14" s="368"/>
      <c r="I14" s="4"/>
      <c r="J14" s="1"/>
      <c r="K14" s="1"/>
    </row>
    <row r="15" spans="1:11" x14ac:dyDescent="0.2">
      <c r="A15" s="100"/>
      <c r="B15" s="115" t="s">
        <v>25</v>
      </c>
      <c r="C15" s="331">
        <f>855.028-2.5+3.5+0.3+0.9-49.3-4.7-108-102+73+22-5+42+6-70-55+50-2+2.2-2.2+0.2-63</f>
        <v>591.428</v>
      </c>
      <c r="D15" s="105">
        <v>2.6</v>
      </c>
      <c r="E15" s="332">
        <f>$C$15+D15</f>
        <v>594.02800000000002</v>
      </c>
      <c r="F15" s="360"/>
      <c r="G15" s="381"/>
      <c r="H15" s="384"/>
      <c r="I15" s="4"/>
      <c r="J15" s="1"/>
      <c r="K15" s="1"/>
    </row>
    <row r="16" spans="1:11" x14ac:dyDescent="0.2">
      <c r="A16" s="100"/>
      <c r="B16" s="115" t="s">
        <v>26</v>
      </c>
      <c r="C16" s="80"/>
      <c r="D16" s="104">
        <v>6.8</v>
      </c>
      <c r="E16" s="333">
        <f>$C$15+D16</f>
        <v>598.22799999999995</v>
      </c>
      <c r="F16" s="360"/>
      <c r="G16" s="381"/>
      <c r="H16" s="384"/>
      <c r="I16" s="4"/>
      <c r="J16" s="1"/>
      <c r="K16" s="1"/>
    </row>
    <row r="17" spans="1:11" x14ac:dyDescent="0.2">
      <c r="A17" s="100"/>
      <c r="B17" s="115" t="s">
        <v>27</v>
      </c>
      <c r="C17" s="80"/>
      <c r="D17" s="104">
        <v>10.5</v>
      </c>
      <c r="E17" s="333">
        <f t="shared" ref="E17:E31" si="0">$C$15+D17</f>
        <v>601.928</v>
      </c>
      <c r="F17" s="360"/>
      <c r="G17" s="381"/>
      <c r="H17" s="384"/>
      <c r="I17" s="4"/>
      <c r="J17" s="1"/>
      <c r="K17" s="1"/>
    </row>
    <row r="18" spans="1:11" x14ac:dyDescent="0.2">
      <c r="A18" s="100"/>
      <c r="B18" s="115" t="s">
        <v>28</v>
      </c>
      <c r="C18" s="80"/>
      <c r="D18" s="104">
        <v>15.5</v>
      </c>
      <c r="E18" s="333">
        <f t="shared" si="0"/>
        <v>606.928</v>
      </c>
      <c r="F18" s="360"/>
      <c r="G18" s="381"/>
      <c r="H18" s="384"/>
      <c r="I18" s="4"/>
      <c r="J18" s="1"/>
      <c r="K18" s="1"/>
    </row>
    <row r="19" spans="1:11" x14ac:dyDescent="0.2">
      <c r="A19" s="100"/>
      <c r="B19" s="115" t="s">
        <v>29</v>
      </c>
      <c r="C19" s="80"/>
      <c r="D19" s="104">
        <v>22.4</v>
      </c>
      <c r="E19" s="333">
        <f t="shared" si="0"/>
        <v>613.82799999999997</v>
      </c>
      <c r="F19" s="360"/>
      <c r="G19" s="381"/>
      <c r="H19" s="384"/>
      <c r="I19" s="4"/>
      <c r="J19" s="1"/>
      <c r="K19" s="1"/>
    </row>
    <row r="20" spans="1:11" x14ac:dyDescent="0.2">
      <c r="A20" s="100"/>
      <c r="B20" s="115" t="s">
        <v>30</v>
      </c>
      <c r="C20" s="80"/>
      <c r="D20" s="104">
        <v>32.4</v>
      </c>
      <c r="E20" s="333">
        <f t="shared" si="0"/>
        <v>623.82799999999997</v>
      </c>
      <c r="F20" s="360"/>
      <c r="G20" s="381"/>
      <c r="H20" s="384"/>
      <c r="I20" s="4"/>
      <c r="J20" s="1"/>
      <c r="K20" s="1"/>
    </row>
    <row r="21" spans="1:11" x14ac:dyDescent="0.2">
      <c r="A21" s="100"/>
      <c r="B21" s="115" t="s">
        <v>31</v>
      </c>
      <c r="C21" s="80"/>
      <c r="D21" s="104">
        <v>41.3</v>
      </c>
      <c r="E21" s="333">
        <f t="shared" si="0"/>
        <v>632.72799999999995</v>
      </c>
      <c r="F21" s="360"/>
      <c r="G21" s="381"/>
      <c r="H21" s="384"/>
      <c r="I21" s="4"/>
      <c r="J21" s="1"/>
      <c r="K21" s="1"/>
    </row>
    <row r="22" spans="1:11" x14ac:dyDescent="0.2">
      <c r="A22" s="100"/>
      <c r="B22" s="115" t="s">
        <v>32</v>
      </c>
      <c r="C22" s="80"/>
      <c r="D22" s="104">
        <v>58.2</v>
      </c>
      <c r="E22" s="333">
        <f t="shared" si="0"/>
        <v>649.62800000000004</v>
      </c>
      <c r="F22" s="360"/>
      <c r="G22" s="381"/>
      <c r="H22" s="384"/>
      <c r="I22" s="4"/>
      <c r="J22" s="1"/>
      <c r="K22" s="1"/>
    </row>
    <row r="23" spans="1:11" x14ac:dyDescent="0.2">
      <c r="A23" s="100"/>
      <c r="B23" s="115" t="s">
        <v>33</v>
      </c>
      <c r="C23" s="80"/>
      <c r="D23" s="104">
        <v>76.099999999999994</v>
      </c>
      <c r="E23" s="333">
        <f t="shared" si="0"/>
        <v>667.52800000000002</v>
      </c>
      <c r="F23" s="360"/>
      <c r="G23" s="381"/>
      <c r="H23" s="384"/>
      <c r="I23" s="4"/>
      <c r="J23" s="1"/>
      <c r="K23" s="1"/>
    </row>
    <row r="24" spans="1:11" x14ac:dyDescent="0.2">
      <c r="A24" s="100"/>
      <c r="B24" s="115" t="s">
        <v>34</v>
      </c>
      <c r="C24" s="80"/>
      <c r="D24" s="104">
        <v>87.199999999999989</v>
      </c>
      <c r="E24" s="333">
        <f t="shared" si="0"/>
        <v>678.62799999999993</v>
      </c>
      <c r="F24" s="360"/>
      <c r="G24" s="381"/>
      <c r="H24" s="384"/>
      <c r="I24" s="371"/>
      <c r="J24" s="1"/>
      <c r="K24" s="1"/>
    </row>
    <row r="25" spans="1:11" x14ac:dyDescent="0.2">
      <c r="A25" s="100"/>
      <c r="B25" s="115" t="s">
        <v>35</v>
      </c>
      <c r="C25" s="80"/>
      <c r="D25" s="104">
        <v>92.3</v>
      </c>
      <c r="E25" s="333">
        <f t="shared" si="0"/>
        <v>683.72799999999995</v>
      </c>
      <c r="F25" s="360"/>
      <c r="G25" s="381"/>
      <c r="H25" s="384"/>
      <c r="I25" s="371"/>
      <c r="J25" s="1"/>
      <c r="K25" s="1"/>
    </row>
    <row r="26" spans="1:11" x14ac:dyDescent="0.2">
      <c r="A26" s="100"/>
      <c r="B26" s="115" t="s">
        <v>36</v>
      </c>
      <c r="C26" s="80"/>
      <c r="D26" s="104">
        <v>93.6</v>
      </c>
      <c r="E26" s="333">
        <f t="shared" si="0"/>
        <v>685.02800000000002</v>
      </c>
      <c r="F26" s="360"/>
      <c r="G26" s="381"/>
      <c r="H26" s="384"/>
      <c r="I26" s="4"/>
      <c r="J26" s="1"/>
      <c r="K26" s="1"/>
    </row>
    <row r="27" spans="1:11" x14ac:dyDescent="0.2">
      <c r="A27" s="100"/>
      <c r="B27" s="115" t="s">
        <v>37</v>
      </c>
      <c r="C27" s="80"/>
      <c r="D27" s="104">
        <v>89.399999999999991</v>
      </c>
      <c r="E27" s="333">
        <f t="shared" si="0"/>
        <v>680.82799999999997</v>
      </c>
      <c r="F27" s="360"/>
      <c r="G27" s="381"/>
      <c r="H27" s="384"/>
      <c r="I27" s="4"/>
      <c r="J27" s="1"/>
      <c r="K27" s="1"/>
    </row>
    <row r="28" spans="1:11" x14ac:dyDescent="0.2">
      <c r="A28" s="100"/>
      <c r="B28" s="115" t="s">
        <v>38</v>
      </c>
      <c r="C28" s="80"/>
      <c r="D28" s="104">
        <v>105.3</v>
      </c>
      <c r="E28" s="333">
        <f t="shared" si="0"/>
        <v>696.72799999999995</v>
      </c>
      <c r="F28" s="360"/>
      <c r="G28" s="381"/>
      <c r="H28" s="384"/>
      <c r="I28" s="4"/>
      <c r="J28" s="1"/>
      <c r="K28" s="1"/>
    </row>
    <row r="29" spans="1:11" x14ac:dyDescent="0.2">
      <c r="A29" s="100"/>
      <c r="B29" s="115" t="s">
        <v>39</v>
      </c>
      <c r="C29" s="80"/>
      <c r="D29" s="104">
        <v>112.50000000000001</v>
      </c>
      <c r="E29" s="333">
        <f t="shared" si="0"/>
        <v>703.928</v>
      </c>
      <c r="F29" s="360"/>
      <c r="G29" s="381"/>
      <c r="H29" s="384"/>
      <c r="I29" s="4"/>
      <c r="J29" s="1"/>
      <c r="K29" s="1"/>
    </row>
    <row r="30" spans="1:11" x14ac:dyDescent="0.2">
      <c r="A30" s="100"/>
      <c r="B30" s="116" t="s">
        <v>70</v>
      </c>
      <c r="C30" s="19"/>
      <c r="D30" s="102">
        <f>D21</f>
        <v>41.3</v>
      </c>
      <c r="E30" s="333">
        <f t="shared" si="0"/>
        <v>632.72799999999995</v>
      </c>
      <c r="F30" s="360"/>
      <c r="G30" s="381"/>
      <c r="H30" s="384"/>
      <c r="I30" s="370"/>
      <c r="J30" s="1"/>
      <c r="K30" s="1"/>
    </row>
    <row r="31" spans="1:11" x14ac:dyDescent="0.2">
      <c r="A31" s="100"/>
      <c r="B31" s="116" t="s">
        <v>71</v>
      </c>
      <c r="C31" s="19"/>
      <c r="D31" s="102">
        <f>D29</f>
        <v>112.50000000000001</v>
      </c>
      <c r="E31" s="333">
        <f t="shared" si="0"/>
        <v>703.928</v>
      </c>
      <c r="F31" s="360"/>
      <c r="G31" s="381"/>
      <c r="H31" s="384"/>
      <c r="I31" s="370"/>
      <c r="J31" s="1"/>
      <c r="K31" s="1"/>
    </row>
    <row r="32" spans="1:11" x14ac:dyDescent="0.2">
      <c r="A32" s="100"/>
      <c r="B32" s="114"/>
      <c r="C32" s="77"/>
      <c r="D32" s="77"/>
      <c r="E32" s="96"/>
      <c r="F32"/>
      <c r="G32" s="199"/>
      <c r="H32" s="369"/>
      <c r="I32" s="370"/>
      <c r="J32" s="1"/>
      <c r="K32" s="1"/>
    </row>
    <row r="33" spans="1:11" x14ac:dyDescent="0.2">
      <c r="A33" s="100"/>
      <c r="B33" s="114"/>
      <c r="C33" s="19"/>
      <c r="D33" s="19"/>
      <c r="E33" s="94"/>
      <c r="F33"/>
      <c r="G33" s="199"/>
      <c r="H33" s="369"/>
      <c r="I33" s="370"/>
      <c r="J33" s="1"/>
      <c r="K33" s="1"/>
    </row>
    <row r="34" spans="1:11" x14ac:dyDescent="0.2">
      <c r="A34" s="100"/>
      <c r="B34" s="115" t="s">
        <v>40</v>
      </c>
      <c r="C34" s="80">
        <f>C15</f>
        <v>591.428</v>
      </c>
      <c r="D34" s="102">
        <v>16.100000000000001</v>
      </c>
      <c r="E34" s="333">
        <f t="shared" ref="E34:E42" si="1">$C$15+D34</f>
        <v>607.52800000000002</v>
      </c>
      <c r="F34" s="360"/>
      <c r="G34" s="381"/>
      <c r="H34" s="384"/>
      <c r="I34" s="370"/>
      <c r="J34" s="1"/>
      <c r="K34" s="1"/>
    </row>
    <row r="35" spans="1:11" x14ac:dyDescent="0.2">
      <c r="A35" s="100"/>
      <c r="B35" s="115" t="s">
        <v>98</v>
      </c>
      <c r="C35" s="80"/>
      <c r="D35" s="102">
        <v>25.4</v>
      </c>
      <c r="E35" s="333">
        <f>$C$15+D35</f>
        <v>616.82799999999997</v>
      </c>
      <c r="F35" s="360"/>
      <c r="G35" s="381"/>
      <c r="H35" s="384"/>
      <c r="I35" s="370"/>
      <c r="J35" s="1"/>
      <c r="K35" s="1"/>
    </row>
    <row r="36" spans="1:11" x14ac:dyDescent="0.2">
      <c r="A36" s="100"/>
      <c r="B36" s="115" t="s">
        <v>41</v>
      </c>
      <c r="C36" s="80"/>
      <c r="D36" s="102">
        <v>20</v>
      </c>
      <c r="E36" s="333">
        <f t="shared" si="1"/>
        <v>611.428</v>
      </c>
      <c r="F36" s="360"/>
      <c r="G36" s="381"/>
      <c r="H36" s="384"/>
      <c r="I36" s="370"/>
      <c r="J36" s="1"/>
      <c r="K36" s="1"/>
    </row>
    <row r="37" spans="1:11" x14ac:dyDescent="0.2">
      <c r="A37" s="100"/>
      <c r="B37" s="115" t="s">
        <v>42</v>
      </c>
      <c r="C37" s="80"/>
      <c r="D37" s="102">
        <v>28.5</v>
      </c>
      <c r="E37" s="333">
        <f t="shared" si="1"/>
        <v>619.928</v>
      </c>
      <c r="F37" s="360"/>
      <c r="G37" s="381"/>
      <c r="H37" s="384"/>
      <c r="I37" s="370"/>
      <c r="J37" s="1"/>
      <c r="K37" s="1"/>
    </row>
    <row r="38" spans="1:11" x14ac:dyDescent="0.2">
      <c r="A38" s="100"/>
      <c r="B38" s="115" t="s">
        <v>43</v>
      </c>
      <c r="C38" s="80"/>
      <c r="D38" s="102">
        <v>39.1</v>
      </c>
      <c r="E38" s="333">
        <f t="shared" si="1"/>
        <v>630.52800000000002</v>
      </c>
      <c r="F38" s="360"/>
      <c r="G38" s="381"/>
      <c r="H38" s="384"/>
      <c r="I38" s="370"/>
      <c r="J38" s="1"/>
      <c r="K38" s="1"/>
    </row>
    <row r="39" spans="1:11" x14ac:dyDescent="0.2">
      <c r="A39" s="100"/>
      <c r="B39" s="115" t="s">
        <v>44</v>
      </c>
      <c r="C39" s="80"/>
      <c r="D39" s="102">
        <v>36.799999999999997</v>
      </c>
      <c r="E39" s="333">
        <f t="shared" si="1"/>
        <v>628.22799999999995</v>
      </c>
      <c r="F39" s="360"/>
      <c r="G39" s="381"/>
      <c r="H39" s="384"/>
      <c r="I39" s="370"/>
      <c r="J39" s="1"/>
      <c r="K39" s="1"/>
    </row>
    <row r="40" spans="1:11" x14ac:dyDescent="0.2">
      <c r="A40" s="100"/>
      <c r="B40" s="115" t="s">
        <v>45</v>
      </c>
      <c r="C40" s="80"/>
      <c r="D40" s="102">
        <v>46.6</v>
      </c>
      <c r="E40" s="333">
        <f t="shared" si="1"/>
        <v>638.02800000000002</v>
      </c>
      <c r="F40" s="360"/>
      <c r="G40" s="381"/>
      <c r="H40" s="384"/>
      <c r="I40" s="370"/>
      <c r="J40" s="1"/>
      <c r="K40" s="1"/>
    </row>
    <row r="41" spans="1:11" x14ac:dyDescent="0.2">
      <c r="A41" s="100"/>
      <c r="B41" s="115" t="s">
        <v>46</v>
      </c>
      <c r="C41" s="80"/>
      <c r="D41" s="102">
        <v>50.4</v>
      </c>
      <c r="E41" s="333">
        <f t="shared" si="1"/>
        <v>641.82799999999997</v>
      </c>
      <c r="F41" s="360"/>
      <c r="G41" s="381"/>
      <c r="H41" s="384"/>
      <c r="I41" s="370"/>
      <c r="J41" s="1"/>
      <c r="K41" s="1"/>
    </row>
    <row r="42" spans="1:11" x14ac:dyDescent="0.2">
      <c r="A42" s="100"/>
      <c r="B42" s="115" t="s">
        <v>47</v>
      </c>
      <c r="C42" s="80"/>
      <c r="D42" s="102">
        <v>58.9</v>
      </c>
      <c r="E42" s="333">
        <f t="shared" si="1"/>
        <v>650.32799999999997</v>
      </c>
      <c r="F42" s="360"/>
      <c r="G42" s="381"/>
      <c r="H42" s="384"/>
      <c r="I42" s="370"/>
      <c r="J42" s="1"/>
      <c r="K42" s="1"/>
    </row>
    <row r="43" spans="1:11" x14ac:dyDescent="0.2">
      <c r="A43" s="100"/>
      <c r="B43" s="114"/>
      <c r="C43" s="77"/>
      <c r="D43" s="77"/>
      <c r="E43" s="96"/>
      <c r="F43"/>
      <c r="G43" s="199"/>
      <c r="H43" s="369"/>
      <c r="I43" s="370"/>
      <c r="J43" s="1"/>
      <c r="K43" s="1"/>
    </row>
    <row r="44" spans="1:11" x14ac:dyDescent="0.2">
      <c r="A44" s="100"/>
      <c r="B44" s="114"/>
      <c r="C44" s="19"/>
      <c r="D44" s="19"/>
      <c r="E44" s="94"/>
      <c r="F44"/>
      <c r="G44" s="199"/>
      <c r="H44" s="369"/>
      <c r="I44" s="370"/>
      <c r="J44" s="1"/>
      <c r="K44" s="1"/>
    </row>
    <row r="45" spans="1:11" x14ac:dyDescent="0.2">
      <c r="A45" s="100"/>
      <c r="B45" s="115" t="s">
        <v>48</v>
      </c>
      <c r="C45" s="80">
        <f>C15</f>
        <v>591.428</v>
      </c>
      <c r="D45" s="104">
        <v>32.6</v>
      </c>
      <c r="E45" s="333">
        <f t="shared" ref="E45:E65" si="2">$C$15+D45</f>
        <v>624.02800000000002</v>
      </c>
      <c r="F45" s="360"/>
      <c r="G45" s="381"/>
      <c r="H45" s="384"/>
      <c r="I45" s="370"/>
      <c r="J45" s="1"/>
      <c r="K45" s="1"/>
    </row>
    <row r="46" spans="1:11" x14ac:dyDescent="0.2">
      <c r="A46" s="100"/>
      <c r="B46" s="115" t="s">
        <v>49</v>
      </c>
      <c r="C46" s="80"/>
      <c r="D46" s="104">
        <v>37.1</v>
      </c>
      <c r="E46" s="333">
        <f t="shared" si="2"/>
        <v>628.52800000000002</v>
      </c>
      <c r="F46" s="360"/>
      <c r="G46" s="381"/>
      <c r="H46" s="384"/>
      <c r="I46" s="370"/>
      <c r="J46" s="1"/>
      <c r="K46" s="1"/>
    </row>
    <row r="47" spans="1:11" x14ac:dyDescent="0.2">
      <c r="A47" s="100"/>
      <c r="B47" s="115" t="s">
        <v>50</v>
      </c>
      <c r="C47" s="80"/>
      <c r="D47" s="104">
        <v>52.599999999999994</v>
      </c>
      <c r="E47" s="333">
        <f t="shared" si="2"/>
        <v>644.02800000000002</v>
      </c>
      <c r="F47" s="360"/>
      <c r="G47" s="381"/>
      <c r="H47" s="384"/>
      <c r="I47" s="370"/>
      <c r="J47" s="1"/>
      <c r="K47" s="1"/>
    </row>
    <row r="48" spans="1:11" x14ac:dyDescent="0.2">
      <c r="A48" s="100"/>
      <c r="B48" s="115" t="s">
        <v>51</v>
      </c>
      <c r="C48" s="80"/>
      <c r="D48" s="104">
        <v>54</v>
      </c>
      <c r="E48" s="332">
        <f t="shared" si="2"/>
        <v>645.428</v>
      </c>
      <c r="F48" s="360"/>
      <c r="G48" s="381"/>
      <c r="H48" s="384"/>
      <c r="I48" s="370"/>
      <c r="J48" s="1"/>
      <c r="K48" s="1"/>
    </row>
    <row r="49" spans="1:11" x14ac:dyDescent="0.2">
      <c r="A49" s="100"/>
      <c r="B49" s="115" t="s">
        <v>52</v>
      </c>
      <c r="C49" s="83" t="s">
        <v>53</v>
      </c>
      <c r="D49" s="105">
        <v>55.6</v>
      </c>
      <c r="E49" s="332">
        <f t="shared" si="2"/>
        <v>647.02800000000002</v>
      </c>
      <c r="F49" s="360"/>
      <c r="G49" s="381"/>
      <c r="H49" s="384"/>
      <c r="I49" s="370"/>
      <c r="J49" s="1"/>
      <c r="K49" s="1"/>
    </row>
    <row r="50" spans="1:11" x14ac:dyDescent="0.2">
      <c r="A50" s="100"/>
      <c r="B50" s="115" t="s">
        <v>54</v>
      </c>
      <c r="C50" s="80"/>
      <c r="D50" s="104">
        <v>61.8</v>
      </c>
      <c r="E50" s="333">
        <f t="shared" si="2"/>
        <v>653.22799999999995</v>
      </c>
      <c r="F50" s="360"/>
      <c r="G50" s="381"/>
      <c r="H50" s="384"/>
      <c r="I50" s="370"/>
      <c r="J50" s="1"/>
      <c r="K50" s="1"/>
    </row>
    <row r="51" spans="1:11" x14ac:dyDescent="0.2">
      <c r="A51" s="100"/>
      <c r="B51" s="115" t="s">
        <v>55</v>
      </c>
      <c r="C51" s="80"/>
      <c r="D51" s="104">
        <v>68.599999999999994</v>
      </c>
      <c r="E51" s="333">
        <f t="shared" si="2"/>
        <v>660.02800000000002</v>
      </c>
      <c r="F51" s="360"/>
      <c r="G51" s="381"/>
      <c r="H51" s="384"/>
      <c r="I51" s="370"/>
      <c r="J51" s="1"/>
      <c r="K51" s="1"/>
    </row>
    <row r="52" spans="1:11" x14ac:dyDescent="0.2">
      <c r="A52" s="100"/>
      <c r="B52" s="115" t="s">
        <v>56</v>
      </c>
      <c r="C52" s="80"/>
      <c r="D52" s="104">
        <v>82.3</v>
      </c>
      <c r="E52" s="333">
        <f t="shared" si="2"/>
        <v>673.72799999999995</v>
      </c>
      <c r="F52" s="360"/>
      <c r="G52" s="381"/>
      <c r="H52" s="384"/>
      <c r="I52" s="370"/>
      <c r="J52" s="1"/>
      <c r="K52" s="1"/>
    </row>
    <row r="53" spans="1:11" x14ac:dyDescent="0.2">
      <c r="A53" s="100"/>
      <c r="B53" s="115" t="s">
        <v>57</v>
      </c>
      <c r="C53" s="80"/>
      <c r="D53" s="104">
        <v>89.1</v>
      </c>
      <c r="E53" s="333">
        <f t="shared" si="2"/>
        <v>680.52800000000002</v>
      </c>
      <c r="F53" s="360"/>
      <c r="G53" s="381"/>
      <c r="H53" s="384"/>
      <c r="I53" s="370"/>
      <c r="J53" s="1"/>
      <c r="K53" s="1"/>
    </row>
    <row r="54" spans="1:11" x14ac:dyDescent="0.2">
      <c r="A54" s="100"/>
      <c r="B54" s="115" t="s">
        <v>58</v>
      </c>
      <c r="C54" s="19"/>
      <c r="D54" s="104">
        <v>93.2</v>
      </c>
      <c r="E54" s="333">
        <f t="shared" si="2"/>
        <v>684.62800000000004</v>
      </c>
      <c r="F54" s="360"/>
      <c r="G54" s="381"/>
      <c r="H54" s="384"/>
      <c r="I54" s="370"/>
      <c r="J54" s="1"/>
      <c r="K54" s="1"/>
    </row>
    <row r="55" spans="1:11" x14ac:dyDescent="0.2">
      <c r="A55" s="100"/>
      <c r="B55" s="115" t="s">
        <v>59</v>
      </c>
      <c r="C55" s="19"/>
      <c r="D55" s="104">
        <v>99.4</v>
      </c>
      <c r="E55" s="333">
        <f t="shared" si="2"/>
        <v>690.82799999999997</v>
      </c>
      <c r="F55" s="360"/>
      <c r="G55" s="381"/>
      <c r="H55" s="384"/>
      <c r="I55" s="370"/>
      <c r="J55" s="1"/>
      <c r="K55" s="1"/>
    </row>
    <row r="56" spans="1:11" x14ac:dyDescent="0.2">
      <c r="A56" s="100"/>
      <c r="B56" s="115" t="s">
        <v>60</v>
      </c>
      <c r="C56" s="19"/>
      <c r="D56" s="104">
        <v>100.7</v>
      </c>
      <c r="E56" s="333">
        <f t="shared" si="2"/>
        <v>692.12800000000004</v>
      </c>
      <c r="F56" s="360"/>
      <c r="G56" s="381"/>
      <c r="H56" s="384"/>
      <c r="I56" s="370"/>
      <c r="J56" s="1"/>
      <c r="K56" s="1"/>
    </row>
    <row r="57" spans="1:11" x14ac:dyDescent="0.2">
      <c r="A57" s="100"/>
      <c r="B57" s="115" t="s">
        <v>61</v>
      </c>
      <c r="C57" s="19"/>
      <c r="D57" s="104">
        <v>104.5</v>
      </c>
      <c r="E57" s="333">
        <f t="shared" si="2"/>
        <v>695.928</v>
      </c>
      <c r="F57" s="360"/>
      <c r="G57" s="381"/>
      <c r="H57" s="384"/>
      <c r="I57" s="370"/>
      <c r="J57" s="1"/>
      <c r="K57" s="1"/>
    </row>
    <row r="58" spans="1:11" x14ac:dyDescent="0.2">
      <c r="A58" s="100"/>
      <c r="B58" s="116" t="s">
        <v>72</v>
      </c>
      <c r="C58" s="19"/>
      <c r="D58" s="106">
        <f>D47</f>
        <v>52.599999999999994</v>
      </c>
      <c r="E58" s="333">
        <f t="shared" si="2"/>
        <v>644.02800000000002</v>
      </c>
      <c r="F58" s="360"/>
      <c r="G58" s="381"/>
      <c r="H58" s="384"/>
      <c r="I58" s="370"/>
      <c r="J58" s="1"/>
      <c r="K58" s="1"/>
    </row>
    <row r="59" spans="1:11" x14ac:dyDescent="0.2">
      <c r="A59" s="100"/>
      <c r="B59" s="116" t="s">
        <v>73</v>
      </c>
      <c r="C59" s="19"/>
      <c r="D59" s="106">
        <f>D48</f>
        <v>54</v>
      </c>
      <c r="E59" s="333">
        <f t="shared" si="2"/>
        <v>645.428</v>
      </c>
      <c r="F59" s="360"/>
      <c r="G59" s="381"/>
      <c r="H59" s="384"/>
      <c r="I59" s="370"/>
      <c r="J59" s="1"/>
      <c r="K59" s="1"/>
    </row>
    <row r="60" spans="1:11" x14ac:dyDescent="0.2">
      <c r="A60" s="100"/>
      <c r="B60" s="116" t="s">
        <v>74</v>
      </c>
      <c r="C60" s="19"/>
      <c r="D60" s="106">
        <f>D50</f>
        <v>61.8</v>
      </c>
      <c r="E60" s="333">
        <f t="shared" si="2"/>
        <v>653.22799999999995</v>
      </c>
      <c r="F60" s="360"/>
      <c r="G60" s="381"/>
      <c r="H60" s="384"/>
      <c r="I60" s="370"/>
      <c r="J60" s="1"/>
      <c r="K60" s="1"/>
    </row>
    <row r="61" spans="1:11" x14ac:dyDescent="0.2">
      <c r="A61" s="100"/>
      <c r="B61" s="116" t="s">
        <v>75</v>
      </c>
      <c r="C61" s="19"/>
      <c r="D61" s="106">
        <f>D51</f>
        <v>68.599999999999994</v>
      </c>
      <c r="E61" s="333">
        <f t="shared" si="2"/>
        <v>660.02800000000002</v>
      </c>
      <c r="F61" s="360"/>
      <c r="G61" s="381"/>
      <c r="H61" s="384"/>
      <c r="I61" s="370"/>
      <c r="J61" s="1"/>
      <c r="K61" s="1"/>
    </row>
    <row r="62" spans="1:11" x14ac:dyDescent="0.2">
      <c r="A62" s="100"/>
      <c r="B62" s="116" t="s">
        <v>76</v>
      </c>
      <c r="C62" s="19"/>
      <c r="D62" s="106">
        <f>D52</f>
        <v>82.3</v>
      </c>
      <c r="E62" s="333">
        <f t="shared" si="2"/>
        <v>673.72799999999995</v>
      </c>
      <c r="F62" s="360"/>
      <c r="G62" s="381"/>
      <c r="H62" s="384"/>
      <c r="I62" s="370"/>
      <c r="J62" s="1"/>
      <c r="K62" s="1"/>
    </row>
    <row r="63" spans="1:11" x14ac:dyDescent="0.2">
      <c r="A63" s="100"/>
      <c r="B63" s="116" t="s">
        <v>77</v>
      </c>
      <c r="C63" s="19"/>
      <c r="D63" s="106">
        <f>D53</f>
        <v>89.1</v>
      </c>
      <c r="E63" s="333">
        <f t="shared" si="2"/>
        <v>680.52800000000002</v>
      </c>
      <c r="F63" s="360"/>
      <c r="G63" s="381"/>
      <c r="H63" s="384"/>
      <c r="I63" s="370"/>
      <c r="J63" s="1"/>
      <c r="K63" s="1"/>
    </row>
    <row r="64" spans="1:11" x14ac:dyDescent="0.2">
      <c r="A64" s="100"/>
      <c r="B64" s="116" t="s">
        <v>78</v>
      </c>
      <c r="C64" s="19"/>
      <c r="D64" s="106">
        <f>D54</f>
        <v>93.2</v>
      </c>
      <c r="E64" s="333">
        <f t="shared" si="2"/>
        <v>684.62800000000004</v>
      </c>
      <c r="F64" s="360"/>
      <c r="G64" s="381"/>
      <c r="H64" s="384"/>
      <c r="I64" s="370"/>
      <c r="J64" s="1"/>
      <c r="K64" s="1"/>
    </row>
    <row r="65" spans="1:11" x14ac:dyDescent="0.2">
      <c r="A65" s="100"/>
      <c r="B65" s="116" t="s">
        <v>79</v>
      </c>
      <c r="C65" s="19"/>
      <c r="D65" s="106">
        <f>D57</f>
        <v>104.5</v>
      </c>
      <c r="E65" s="333">
        <f t="shared" si="2"/>
        <v>695.928</v>
      </c>
      <c r="F65" s="360"/>
      <c r="G65" s="381"/>
      <c r="H65" s="384"/>
      <c r="I65" s="370"/>
      <c r="J65" s="1"/>
      <c r="K65" s="1"/>
    </row>
    <row r="66" spans="1:11" x14ac:dyDescent="0.2">
      <c r="A66" s="100"/>
      <c r="B66" s="115"/>
      <c r="C66" s="77"/>
      <c r="D66" s="84"/>
      <c r="E66" s="97"/>
      <c r="F66" s="361"/>
      <c r="G66" s="382"/>
      <c r="H66" s="1"/>
    </row>
    <row r="67" spans="1:11" x14ac:dyDescent="0.2">
      <c r="A67" s="100"/>
      <c r="B67" s="114"/>
      <c r="C67" s="19"/>
      <c r="D67" s="19"/>
      <c r="E67" s="94"/>
      <c r="F67"/>
      <c r="G67" s="179"/>
      <c r="H67" s="1"/>
    </row>
    <row r="68" spans="1:11" x14ac:dyDescent="0.2">
      <c r="A68" s="100"/>
      <c r="B68" s="115" t="s">
        <v>62</v>
      </c>
      <c r="C68" s="80">
        <f>C15</f>
        <v>591.428</v>
      </c>
      <c r="D68" s="106">
        <v>59.2</v>
      </c>
      <c r="E68" s="333">
        <f t="shared" ref="E68:E74" si="3">$C$15+D68</f>
        <v>650.62800000000004</v>
      </c>
      <c r="F68" s="360"/>
      <c r="G68" s="383"/>
      <c r="H68" s="384"/>
    </row>
    <row r="69" spans="1:11" x14ac:dyDescent="0.2">
      <c r="A69" s="100"/>
      <c r="B69" s="115" t="s">
        <v>63</v>
      </c>
      <c r="C69" s="80"/>
      <c r="D69" s="106">
        <v>80.5</v>
      </c>
      <c r="E69" s="333">
        <f t="shared" si="3"/>
        <v>671.928</v>
      </c>
      <c r="F69" s="360"/>
      <c r="G69" s="383"/>
      <c r="H69" s="384"/>
    </row>
    <row r="70" spans="1:11" x14ac:dyDescent="0.2">
      <c r="A70" s="100"/>
      <c r="B70" s="115" t="s">
        <v>64</v>
      </c>
      <c r="C70" s="80"/>
      <c r="D70" s="106">
        <v>92.1</v>
      </c>
      <c r="E70" s="333">
        <f t="shared" si="3"/>
        <v>683.52800000000002</v>
      </c>
      <c r="F70" s="360"/>
      <c r="G70" s="383"/>
      <c r="H70" s="384"/>
    </row>
    <row r="71" spans="1:11" x14ac:dyDescent="0.2">
      <c r="A71" s="100"/>
      <c r="B71" s="115" t="s">
        <v>65</v>
      </c>
      <c r="C71" s="80"/>
      <c r="D71" s="106">
        <v>90.7</v>
      </c>
      <c r="E71" s="333">
        <f t="shared" si="3"/>
        <v>682.12800000000004</v>
      </c>
      <c r="F71" s="360"/>
      <c r="G71" s="383"/>
      <c r="H71" s="384"/>
    </row>
    <row r="72" spans="1:11" x14ac:dyDescent="0.2">
      <c r="A72" s="100"/>
      <c r="B72" s="115" t="s">
        <v>88</v>
      </c>
      <c r="C72" s="80" t="s">
        <v>89</v>
      </c>
      <c r="D72" s="106">
        <v>94.7</v>
      </c>
      <c r="E72" s="333">
        <f t="shared" si="3"/>
        <v>686.12800000000004</v>
      </c>
      <c r="F72" s="360"/>
      <c r="G72" s="383"/>
      <c r="H72" s="384"/>
    </row>
    <row r="73" spans="1:11" x14ac:dyDescent="0.2">
      <c r="A73" s="100"/>
      <c r="B73" s="115" t="s">
        <v>67</v>
      </c>
      <c r="C73" s="80"/>
      <c r="D73" s="106">
        <v>94.7</v>
      </c>
      <c r="E73" s="333">
        <f t="shared" si="3"/>
        <v>686.12800000000004</v>
      </c>
      <c r="F73" s="360"/>
      <c r="G73" s="383"/>
      <c r="H73" s="384"/>
    </row>
    <row r="74" spans="1:11" x14ac:dyDescent="0.2">
      <c r="A74" s="100"/>
      <c r="B74" s="115" t="s">
        <v>68</v>
      </c>
      <c r="C74" s="80"/>
      <c r="D74" s="106">
        <v>105.2</v>
      </c>
      <c r="E74" s="333">
        <f t="shared" si="3"/>
        <v>696.62800000000004</v>
      </c>
      <c r="F74" s="360"/>
      <c r="G74" s="383"/>
      <c r="H74" s="384"/>
    </row>
    <row r="75" spans="1:11" ht="13.5" thickBot="1" x14ac:dyDescent="0.25">
      <c r="A75" s="117"/>
      <c r="B75" s="118"/>
      <c r="C75" s="119"/>
      <c r="D75" s="85"/>
      <c r="E75" s="98"/>
      <c r="F75"/>
    </row>
    <row r="76" spans="1:11" s="1" customFormat="1" x14ac:dyDescent="0.2">
      <c r="A76" s="75"/>
      <c r="B76" s="19"/>
      <c r="C76" s="19"/>
      <c r="D76" s="86"/>
      <c r="E76" s="19"/>
      <c r="F76" s="19"/>
      <c r="G76" s="75"/>
      <c r="H76" s="75"/>
    </row>
    <row r="77" spans="1:11" x14ac:dyDescent="0.2">
      <c r="A77" s="406" t="s">
        <v>90</v>
      </c>
      <c r="B77" s="407"/>
      <c r="C77" s="407"/>
      <c r="D77" s="407"/>
      <c r="E77" s="408"/>
      <c r="F77" s="111"/>
      <c r="H77" s="19"/>
    </row>
    <row r="78" spans="1:11" x14ac:dyDescent="0.2">
      <c r="A78" s="397"/>
      <c r="B78" s="398"/>
      <c r="C78" s="398"/>
      <c r="D78" s="398"/>
      <c r="E78" s="399"/>
      <c r="F78" s="108"/>
    </row>
    <row r="79" spans="1:11" x14ac:dyDescent="0.2">
      <c r="A79" s="397" t="s">
        <v>99</v>
      </c>
      <c r="B79" s="411"/>
      <c r="C79" s="411"/>
      <c r="D79" s="411"/>
      <c r="E79" s="412"/>
    </row>
    <row r="80" spans="1:11" x14ac:dyDescent="0.2">
      <c r="A80" s="397" t="s">
        <v>102</v>
      </c>
      <c r="B80" s="398"/>
      <c r="C80" s="398"/>
      <c r="D80" s="398"/>
      <c r="E80" s="399"/>
    </row>
    <row r="81" spans="1:6" x14ac:dyDescent="0.2">
      <c r="A81" s="400" t="s">
        <v>190</v>
      </c>
      <c r="B81" s="401"/>
      <c r="C81" s="401"/>
      <c r="D81" s="401"/>
      <c r="E81" s="402"/>
      <c r="F81" s="363"/>
    </row>
    <row r="82" spans="1:6" x14ac:dyDescent="0.2">
      <c r="A82" s="403" t="s">
        <v>100</v>
      </c>
      <c r="B82" s="404"/>
      <c r="C82" s="404"/>
      <c r="D82" s="404"/>
      <c r="E82" s="405"/>
    </row>
    <row r="83" spans="1:6" x14ac:dyDescent="0.2">
      <c r="A83" s="110"/>
      <c r="B83" s="18"/>
      <c r="C83" s="18"/>
      <c r="D83" s="18"/>
      <c r="E83" s="18"/>
    </row>
    <row r="84" spans="1:6" x14ac:dyDescent="0.2">
      <c r="A84" s="110"/>
      <c r="B84" s="18"/>
      <c r="C84" s="18"/>
      <c r="D84" s="18"/>
      <c r="E84" s="18"/>
    </row>
    <row r="85" spans="1:6" x14ac:dyDescent="0.2">
      <c r="A85" s="110"/>
      <c r="B85" s="18"/>
      <c r="C85" s="18"/>
      <c r="D85" s="18"/>
      <c r="E85" s="18"/>
    </row>
    <row r="86" spans="1:6" x14ac:dyDescent="0.2">
      <c r="A86" s="110"/>
      <c r="B86" s="18"/>
      <c r="C86" s="18"/>
      <c r="D86" s="18"/>
      <c r="E86" s="18" t="s">
        <v>103</v>
      </c>
    </row>
    <row r="87" spans="1:6" x14ac:dyDescent="0.2">
      <c r="A87" s="110"/>
      <c r="B87" s="18"/>
      <c r="C87" s="18"/>
      <c r="D87" s="18"/>
      <c r="E87" s="18"/>
    </row>
    <row r="88" spans="1:6" x14ac:dyDescent="0.2">
      <c r="A88" s="110"/>
      <c r="B88" s="18"/>
      <c r="C88" s="18"/>
      <c r="D88" s="18"/>
      <c r="E88" s="18"/>
    </row>
    <row r="89" spans="1:6" x14ac:dyDescent="0.2">
      <c r="A89" s="110"/>
      <c r="B89" s="18"/>
      <c r="C89" s="18"/>
      <c r="D89" s="18"/>
      <c r="E89" s="18"/>
    </row>
    <row r="90" spans="1:6" x14ac:dyDescent="0.2">
      <c r="A90" s="110"/>
      <c r="B90" s="18"/>
      <c r="C90" s="18"/>
      <c r="D90" s="18"/>
      <c r="E90" s="18"/>
    </row>
    <row r="91" spans="1:6" x14ac:dyDescent="0.2">
      <c r="A91" s="110"/>
      <c r="B91" s="18"/>
      <c r="C91" s="18"/>
      <c r="D91" s="18"/>
      <c r="E91" s="18"/>
    </row>
    <row r="92" spans="1:6" x14ac:dyDescent="0.2">
      <c r="A92" s="110"/>
      <c r="B92" s="18"/>
      <c r="C92" s="18"/>
      <c r="D92" s="18"/>
      <c r="E92" s="18"/>
    </row>
    <row r="93" spans="1:6" x14ac:dyDescent="0.2">
      <c r="A93" s="110"/>
      <c r="B93" s="18"/>
      <c r="C93" s="18"/>
      <c r="D93" s="18"/>
      <c r="E93" s="18"/>
    </row>
    <row r="94" spans="1:6" x14ac:dyDescent="0.2">
      <c r="A94" s="110"/>
      <c r="B94" s="18"/>
      <c r="C94" s="18"/>
      <c r="D94" s="18"/>
      <c r="E94" s="18"/>
    </row>
    <row r="95" spans="1:6" x14ac:dyDescent="0.2">
      <c r="A95" s="75"/>
      <c r="B95" s="18"/>
      <c r="C95" s="18"/>
      <c r="D95" s="18"/>
      <c r="E95" s="18"/>
    </row>
    <row r="96" spans="1:6" x14ac:dyDescent="0.2">
      <c r="A96" s="75"/>
      <c r="B96" s="18"/>
      <c r="C96" s="18"/>
      <c r="D96" s="18"/>
      <c r="E96" s="18"/>
    </row>
    <row r="97" spans="1:5" x14ac:dyDescent="0.2">
      <c r="A97" s="75"/>
      <c r="B97" s="18"/>
      <c r="C97" s="18"/>
      <c r="D97" s="18"/>
      <c r="E97" s="18"/>
    </row>
    <row r="98" spans="1:5" x14ac:dyDescent="0.2">
      <c r="A98" s="75"/>
      <c r="B98" s="18"/>
      <c r="C98" s="18"/>
      <c r="D98" s="18"/>
      <c r="E98" s="18"/>
    </row>
    <row r="99" spans="1:5" x14ac:dyDescent="0.2">
      <c r="A99" s="75"/>
      <c r="B99" s="18"/>
      <c r="C99" s="18"/>
      <c r="D99" s="18"/>
      <c r="E99" s="18"/>
    </row>
    <row r="100" spans="1:5" x14ac:dyDescent="0.2">
      <c r="A100" s="75"/>
      <c r="B100" s="18"/>
      <c r="C100" s="18"/>
      <c r="D100" s="18"/>
      <c r="E100" s="18"/>
    </row>
    <row r="101" spans="1:5" x14ac:dyDescent="0.2">
      <c r="A101" s="75"/>
      <c r="B101" s="18"/>
      <c r="C101" s="18"/>
      <c r="D101" s="18"/>
      <c r="E101" s="18"/>
    </row>
    <row r="102" spans="1:5" x14ac:dyDescent="0.2">
      <c r="A102" s="75"/>
      <c r="B102" s="18"/>
      <c r="C102" s="18"/>
      <c r="D102" s="18"/>
      <c r="E102" s="18"/>
    </row>
    <row r="103" spans="1:5" x14ac:dyDescent="0.2">
      <c r="A103" s="75"/>
      <c r="B103" s="18"/>
      <c r="C103" s="18"/>
      <c r="D103" s="18"/>
      <c r="E103" s="18"/>
    </row>
    <row r="104" spans="1:5" x14ac:dyDescent="0.2">
      <c r="A104" s="75"/>
      <c r="B104" s="18"/>
      <c r="C104" s="18"/>
      <c r="D104" s="18"/>
      <c r="E104" s="18"/>
    </row>
    <row r="105" spans="1:5" x14ac:dyDescent="0.2">
      <c r="A105" s="75"/>
      <c r="B105" s="18"/>
      <c r="C105" s="18"/>
      <c r="D105" s="18"/>
      <c r="E105" s="18"/>
    </row>
    <row r="106" spans="1:5" x14ac:dyDescent="0.2">
      <c r="A106" s="75"/>
      <c r="B106" s="18"/>
      <c r="C106" s="18"/>
      <c r="D106" s="18"/>
      <c r="E106" s="18"/>
    </row>
    <row r="107" spans="1:5" x14ac:dyDescent="0.2">
      <c r="A107" s="75"/>
      <c r="B107" s="18"/>
      <c r="C107" s="18"/>
      <c r="D107" s="18"/>
      <c r="E107" s="18"/>
    </row>
    <row r="108" spans="1:5" x14ac:dyDescent="0.2">
      <c r="A108" s="75"/>
      <c r="B108" s="18"/>
      <c r="C108" s="18"/>
      <c r="D108" s="18"/>
      <c r="E108" s="18"/>
    </row>
    <row r="109" spans="1:5" x14ac:dyDescent="0.2">
      <c r="A109" s="75"/>
      <c r="B109" s="18"/>
      <c r="C109" s="18"/>
      <c r="D109" s="18"/>
      <c r="E109" s="18"/>
    </row>
    <row r="110" spans="1:5" x14ac:dyDescent="0.2">
      <c r="A110" s="75"/>
      <c r="B110" s="18"/>
      <c r="C110" s="18"/>
      <c r="D110" s="18"/>
      <c r="E110" s="18"/>
    </row>
    <row r="111" spans="1:5" x14ac:dyDescent="0.2">
      <c r="A111" s="75"/>
      <c r="B111" s="18"/>
      <c r="C111" s="18"/>
      <c r="D111" s="18"/>
      <c r="E111" s="18"/>
    </row>
    <row r="112" spans="1:5" x14ac:dyDescent="0.2">
      <c r="A112" s="75"/>
      <c r="B112" s="18"/>
      <c r="C112" s="18"/>
      <c r="D112" s="18"/>
      <c r="E112" s="18"/>
    </row>
    <row r="113" spans="1:5" x14ac:dyDescent="0.2">
      <c r="A113" s="75"/>
      <c r="B113" s="18"/>
      <c r="C113" s="18"/>
      <c r="D113" s="18"/>
      <c r="E113" s="18"/>
    </row>
    <row r="114" spans="1:5" x14ac:dyDescent="0.2">
      <c r="A114" s="75"/>
      <c r="B114" s="18"/>
      <c r="C114" s="18"/>
      <c r="D114" s="18"/>
      <c r="E114" s="18"/>
    </row>
    <row r="115" spans="1:5" x14ac:dyDescent="0.2">
      <c r="A115" s="75"/>
      <c r="B115" s="18"/>
      <c r="C115" s="18"/>
      <c r="D115" s="18"/>
      <c r="E115" s="18"/>
    </row>
    <row r="116" spans="1:5" x14ac:dyDescent="0.2">
      <c r="A116" s="75"/>
      <c r="B116" s="18"/>
      <c r="C116" s="18"/>
      <c r="D116" s="18"/>
      <c r="E116" s="18"/>
    </row>
    <row r="117" spans="1:5" x14ac:dyDescent="0.2">
      <c r="A117" s="75"/>
      <c r="B117" s="18"/>
      <c r="C117" s="18"/>
      <c r="D117" s="18"/>
      <c r="E117" s="18"/>
    </row>
    <row r="118" spans="1:5" x14ac:dyDescent="0.2">
      <c r="A118" s="75"/>
      <c r="B118" s="18"/>
      <c r="C118" s="18"/>
      <c r="D118" s="18"/>
      <c r="E118" s="18"/>
    </row>
    <row r="119" spans="1:5" x14ac:dyDescent="0.2">
      <c r="A119" s="75"/>
      <c r="B119" s="18"/>
      <c r="C119" s="18"/>
      <c r="D119" s="18"/>
      <c r="E119" s="18"/>
    </row>
    <row r="120" spans="1:5" x14ac:dyDescent="0.2">
      <c r="A120" s="75"/>
      <c r="B120" s="18"/>
      <c r="C120" s="18"/>
      <c r="D120" s="18"/>
      <c r="E120" s="18"/>
    </row>
    <row r="121" spans="1:5" x14ac:dyDescent="0.2">
      <c r="A121" s="75"/>
      <c r="B121" s="18"/>
      <c r="C121" s="18"/>
      <c r="D121" s="18"/>
      <c r="E121" s="18"/>
    </row>
    <row r="122" spans="1:5" x14ac:dyDescent="0.2">
      <c r="A122" s="75"/>
      <c r="B122" s="18"/>
      <c r="C122" s="18"/>
      <c r="D122" s="18"/>
      <c r="E122" s="18"/>
    </row>
    <row r="123" spans="1:5" x14ac:dyDescent="0.2">
      <c r="A123" s="75"/>
      <c r="B123" s="18"/>
      <c r="C123" s="18"/>
      <c r="D123" s="18"/>
      <c r="E123" s="18"/>
    </row>
    <row r="124" spans="1:5" x14ac:dyDescent="0.2">
      <c r="A124" s="75"/>
      <c r="B124" s="18"/>
      <c r="C124" s="18"/>
      <c r="D124" s="18"/>
      <c r="E124" s="18"/>
    </row>
    <row r="125" spans="1:5" x14ac:dyDescent="0.2">
      <c r="A125" s="75"/>
      <c r="B125" s="18"/>
      <c r="C125" s="18"/>
      <c r="D125" s="18"/>
      <c r="E125" s="18"/>
    </row>
    <row r="126" spans="1:5" x14ac:dyDescent="0.2">
      <c r="A126" s="75"/>
      <c r="B126" s="18"/>
      <c r="C126" s="18"/>
      <c r="D126" s="18"/>
      <c r="E126" s="18"/>
    </row>
    <row r="127" spans="1:5" x14ac:dyDescent="0.2">
      <c r="A127" s="75"/>
      <c r="B127" s="18"/>
      <c r="C127" s="18"/>
      <c r="D127" s="18"/>
      <c r="E127" s="18"/>
    </row>
    <row r="128" spans="1:5" x14ac:dyDescent="0.2">
      <c r="A128" s="75"/>
      <c r="B128" s="18"/>
      <c r="C128" s="18"/>
      <c r="D128" s="18"/>
      <c r="E128" s="18"/>
    </row>
    <row r="129" spans="1:5" x14ac:dyDescent="0.2">
      <c r="A129" s="75"/>
      <c r="B129" s="18"/>
      <c r="C129" s="18"/>
      <c r="D129" s="18"/>
      <c r="E129" s="18"/>
    </row>
    <row r="130" spans="1:5" x14ac:dyDescent="0.2">
      <c r="A130" s="75"/>
      <c r="B130" s="18"/>
      <c r="C130" s="18"/>
      <c r="D130" s="18"/>
      <c r="E130" s="18"/>
    </row>
    <row r="131" spans="1:5" x14ac:dyDescent="0.2">
      <c r="A131" s="75"/>
      <c r="B131" s="18"/>
      <c r="C131" s="18"/>
      <c r="D131" s="18"/>
      <c r="E131" s="18"/>
    </row>
    <row r="132" spans="1:5" x14ac:dyDescent="0.2">
      <c r="A132" s="75"/>
      <c r="B132" s="18"/>
      <c r="C132" s="18"/>
      <c r="D132" s="18"/>
      <c r="E132" s="18"/>
    </row>
    <row r="133" spans="1:5" x14ac:dyDescent="0.2">
      <c r="A133" s="75"/>
      <c r="B133" s="18"/>
      <c r="C133" s="18"/>
      <c r="D133" s="18"/>
      <c r="E133" s="18"/>
    </row>
    <row r="134" spans="1:5" x14ac:dyDescent="0.2">
      <c r="A134" s="75"/>
      <c r="B134" s="18"/>
      <c r="C134" s="18"/>
      <c r="D134" s="18"/>
      <c r="E134" s="18"/>
    </row>
    <row r="135" spans="1:5" x14ac:dyDescent="0.2">
      <c r="A135" s="75"/>
      <c r="B135" s="18"/>
      <c r="C135" s="18"/>
      <c r="D135" s="18"/>
      <c r="E135" s="18"/>
    </row>
    <row r="136" spans="1:5" x14ac:dyDescent="0.2">
      <c r="A136" s="75"/>
      <c r="B136" s="18"/>
      <c r="C136" s="18"/>
      <c r="D136" s="18"/>
      <c r="E136" s="18"/>
    </row>
    <row r="137" spans="1:5" x14ac:dyDescent="0.2">
      <c r="A137" s="75"/>
      <c r="B137" s="18"/>
      <c r="C137" s="18"/>
      <c r="D137" s="18"/>
      <c r="E137" s="18"/>
    </row>
    <row r="138" spans="1:5" x14ac:dyDescent="0.2">
      <c r="A138" s="75"/>
      <c r="B138" s="18"/>
      <c r="C138" s="18"/>
      <c r="D138" s="18"/>
      <c r="E138" s="18"/>
    </row>
    <row r="139" spans="1:5" x14ac:dyDescent="0.2">
      <c r="A139" s="75"/>
      <c r="B139" s="18"/>
      <c r="C139" s="18"/>
      <c r="D139" s="18"/>
      <c r="E139" s="18"/>
    </row>
    <row r="140" spans="1:5" x14ac:dyDescent="0.2">
      <c r="A140" s="75"/>
      <c r="B140" s="18"/>
      <c r="C140" s="18"/>
      <c r="D140" s="18"/>
      <c r="E140" s="18"/>
    </row>
    <row r="141" spans="1:5" x14ac:dyDescent="0.2">
      <c r="A141" s="75"/>
      <c r="B141" s="18"/>
      <c r="C141" s="18"/>
      <c r="D141" s="18"/>
      <c r="E141" s="18"/>
    </row>
    <row r="142" spans="1:5" x14ac:dyDescent="0.2">
      <c r="A142" s="75"/>
      <c r="B142" s="18"/>
      <c r="C142" s="18"/>
      <c r="D142" s="18"/>
      <c r="E142" s="18"/>
    </row>
    <row r="143" spans="1:5" x14ac:dyDescent="0.2">
      <c r="A143" s="75"/>
      <c r="B143" s="18"/>
      <c r="C143" s="18"/>
      <c r="D143" s="18"/>
      <c r="E143" s="18"/>
    </row>
    <row r="144" spans="1:5" x14ac:dyDescent="0.2">
      <c r="A144" s="75"/>
      <c r="B144" s="18"/>
      <c r="C144" s="18"/>
      <c r="D144" s="18"/>
      <c r="E144" s="18"/>
    </row>
    <row r="145" spans="1:5" x14ac:dyDescent="0.2">
      <c r="A145" s="75"/>
      <c r="B145" s="18"/>
      <c r="C145" s="18"/>
      <c r="D145" s="18"/>
      <c r="E145" s="18"/>
    </row>
    <row r="146" spans="1:5" x14ac:dyDescent="0.2">
      <c r="A146" s="75"/>
      <c r="B146" s="18"/>
      <c r="C146" s="18"/>
      <c r="D146" s="18"/>
      <c r="E146" s="18"/>
    </row>
    <row r="147" spans="1:5" x14ac:dyDescent="0.2">
      <c r="A147" s="75"/>
      <c r="B147" s="18"/>
      <c r="C147" s="18"/>
      <c r="D147" s="18"/>
      <c r="E147" s="18"/>
    </row>
    <row r="148" spans="1:5" x14ac:dyDescent="0.2">
      <c r="A148" s="75"/>
      <c r="B148" s="18"/>
      <c r="C148" s="18"/>
      <c r="D148" s="18"/>
      <c r="E148" s="18"/>
    </row>
    <row r="149" spans="1:5" x14ac:dyDescent="0.2">
      <c r="A149" s="75"/>
      <c r="B149" s="18"/>
      <c r="C149" s="18"/>
      <c r="D149" s="18"/>
      <c r="E149" s="18"/>
    </row>
    <row r="150" spans="1:5" x14ac:dyDescent="0.2">
      <c r="A150" s="75"/>
      <c r="B150" s="18"/>
      <c r="C150" s="18"/>
      <c r="D150" s="18"/>
      <c r="E150" s="18"/>
    </row>
    <row r="151" spans="1:5" x14ac:dyDescent="0.2">
      <c r="A151" s="75"/>
      <c r="B151" s="18"/>
      <c r="C151" s="18"/>
      <c r="D151" s="18"/>
      <c r="E151" s="18"/>
    </row>
    <row r="152" spans="1:5" x14ac:dyDescent="0.2">
      <c r="A152" s="75"/>
      <c r="B152" s="18"/>
      <c r="C152" s="18"/>
      <c r="D152" s="18"/>
      <c r="E152" s="18"/>
    </row>
    <row r="153" spans="1:5" x14ac:dyDescent="0.2">
      <c r="A153" s="75"/>
      <c r="B153" s="18"/>
      <c r="C153" s="18"/>
      <c r="D153" s="18"/>
      <c r="E153" s="18"/>
    </row>
    <row r="154" spans="1:5" x14ac:dyDescent="0.2">
      <c r="A154" s="75"/>
      <c r="B154" s="18"/>
      <c r="C154" s="18"/>
      <c r="D154" s="18"/>
      <c r="E154" s="18"/>
    </row>
    <row r="155" spans="1:5" x14ac:dyDescent="0.2">
      <c r="A155" s="75"/>
      <c r="B155" s="18"/>
      <c r="C155" s="18"/>
      <c r="D155" s="18"/>
      <c r="E155" s="18"/>
    </row>
    <row r="156" spans="1:5" x14ac:dyDescent="0.2">
      <c r="A156" s="75"/>
      <c r="B156" s="18"/>
      <c r="C156" s="18"/>
      <c r="D156" s="18"/>
      <c r="E156" s="18"/>
    </row>
    <row r="157" spans="1:5" x14ac:dyDescent="0.2">
      <c r="A157" s="75"/>
      <c r="B157" s="18"/>
      <c r="C157" s="18"/>
      <c r="D157" s="18"/>
      <c r="E157" s="18"/>
    </row>
    <row r="158" spans="1:5" x14ac:dyDescent="0.2">
      <c r="A158" s="75"/>
      <c r="B158" s="18"/>
      <c r="C158" s="18"/>
      <c r="D158" s="18"/>
      <c r="E158" s="18"/>
    </row>
    <row r="159" spans="1:5" x14ac:dyDescent="0.2">
      <c r="A159" s="75"/>
      <c r="B159" s="18"/>
      <c r="C159" s="18"/>
      <c r="D159" s="18"/>
      <c r="E159" s="18"/>
    </row>
    <row r="160" spans="1:5" x14ac:dyDescent="0.2">
      <c r="A160" s="75"/>
      <c r="B160" s="18"/>
      <c r="C160" s="18"/>
      <c r="D160" s="18"/>
      <c r="E160" s="18"/>
    </row>
    <row r="161" spans="1:5" x14ac:dyDescent="0.2">
      <c r="A161" s="75"/>
      <c r="B161" s="18"/>
      <c r="C161" s="18"/>
      <c r="D161" s="18"/>
      <c r="E161" s="18"/>
    </row>
    <row r="162" spans="1:5" x14ac:dyDescent="0.2">
      <c r="A162" s="75"/>
      <c r="B162" s="18"/>
      <c r="C162" s="18"/>
      <c r="D162" s="18"/>
      <c r="E162" s="18"/>
    </row>
    <row r="163" spans="1:5" x14ac:dyDescent="0.2">
      <c r="A163" s="75"/>
      <c r="B163" s="18"/>
      <c r="C163" s="18"/>
      <c r="D163" s="18"/>
      <c r="E163" s="18"/>
    </row>
    <row r="164" spans="1:5" x14ac:dyDescent="0.2">
      <c r="A164" s="75"/>
      <c r="B164" s="18"/>
      <c r="C164" s="18"/>
      <c r="D164" s="18"/>
      <c r="E164" s="18"/>
    </row>
    <row r="165" spans="1:5" x14ac:dyDescent="0.2">
      <c r="A165" s="75"/>
      <c r="B165" s="18"/>
      <c r="C165" s="18"/>
      <c r="D165" s="18"/>
      <c r="E165" s="18"/>
    </row>
    <row r="166" spans="1:5" x14ac:dyDescent="0.2">
      <c r="A166" s="75"/>
      <c r="B166" s="18"/>
      <c r="C166" s="18"/>
      <c r="D166" s="18"/>
      <c r="E166" s="18"/>
    </row>
    <row r="167" spans="1:5" x14ac:dyDescent="0.2">
      <c r="A167" s="75"/>
      <c r="B167" s="18"/>
      <c r="C167" s="18"/>
      <c r="D167" s="18"/>
      <c r="E167" s="18"/>
    </row>
    <row r="168" spans="1:5" x14ac:dyDescent="0.2">
      <c r="A168" s="75"/>
      <c r="B168" s="18"/>
      <c r="C168" s="18"/>
      <c r="D168" s="18"/>
      <c r="E168" s="18"/>
    </row>
    <row r="169" spans="1:5" x14ac:dyDescent="0.2">
      <c r="A169" s="75"/>
      <c r="B169" s="18"/>
      <c r="C169" s="18"/>
      <c r="D169" s="18"/>
      <c r="E169" s="18"/>
    </row>
    <row r="170" spans="1:5" x14ac:dyDescent="0.2">
      <c r="A170" s="75"/>
      <c r="B170" s="18"/>
      <c r="C170" s="18"/>
      <c r="D170" s="18"/>
      <c r="E170" s="18"/>
    </row>
    <row r="171" spans="1:5" x14ac:dyDescent="0.2">
      <c r="A171" s="75"/>
      <c r="B171" s="18"/>
      <c r="C171" s="18"/>
      <c r="D171" s="18"/>
      <c r="E171" s="18"/>
    </row>
    <row r="172" spans="1:5" x14ac:dyDescent="0.2">
      <c r="A172" s="75"/>
      <c r="B172" s="18"/>
      <c r="C172" s="18"/>
      <c r="D172" s="18"/>
      <c r="E172" s="18"/>
    </row>
    <row r="173" spans="1:5" x14ac:dyDescent="0.2">
      <c r="A173" s="75"/>
      <c r="B173" s="18"/>
      <c r="C173" s="18"/>
      <c r="D173" s="18"/>
      <c r="E173" s="18"/>
    </row>
    <row r="174" spans="1:5" x14ac:dyDescent="0.2">
      <c r="A174" s="75"/>
      <c r="B174" s="18"/>
      <c r="C174" s="18"/>
      <c r="D174" s="18"/>
      <c r="E174" s="18"/>
    </row>
    <row r="175" spans="1:5" x14ac:dyDescent="0.2">
      <c r="A175" s="75"/>
      <c r="B175" s="18"/>
      <c r="C175" s="18"/>
      <c r="D175" s="18"/>
      <c r="E175" s="18"/>
    </row>
    <row r="176" spans="1:5" x14ac:dyDescent="0.2">
      <c r="A176" s="75"/>
      <c r="B176" s="18"/>
      <c r="C176" s="18"/>
      <c r="D176" s="18"/>
      <c r="E176" s="18"/>
    </row>
    <row r="177" spans="1:5" x14ac:dyDescent="0.2">
      <c r="A177" s="75"/>
      <c r="B177" s="18"/>
      <c r="C177" s="18"/>
      <c r="D177" s="18"/>
      <c r="E177" s="18"/>
    </row>
    <row r="178" spans="1:5" x14ac:dyDescent="0.2">
      <c r="A178" s="75"/>
      <c r="B178" s="18"/>
      <c r="C178" s="18"/>
      <c r="D178" s="18"/>
      <c r="E178" s="18"/>
    </row>
    <row r="179" spans="1:5" x14ac:dyDescent="0.2">
      <c r="A179" s="75"/>
      <c r="B179" s="18"/>
      <c r="C179" s="18"/>
      <c r="D179" s="18"/>
      <c r="E179" s="18"/>
    </row>
    <row r="180" spans="1:5" x14ac:dyDescent="0.2">
      <c r="A180" s="75"/>
      <c r="B180" s="18"/>
      <c r="C180" s="18"/>
      <c r="D180" s="18"/>
      <c r="E180" s="18"/>
    </row>
    <row r="181" spans="1:5" x14ac:dyDescent="0.2">
      <c r="A181" s="75"/>
      <c r="B181" s="18"/>
      <c r="C181" s="18"/>
      <c r="D181" s="18"/>
      <c r="E181" s="18"/>
    </row>
    <row r="182" spans="1:5" x14ac:dyDescent="0.2">
      <c r="A182" s="75"/>
      <c r="B182" s="18"/>
      <c r="C182" s="18"/>
      <c r="D182" s="18"/>
      <c r="E182" s="18"/>
    </row>
    <row r="183" spans="1:5" x14ac:dyDescent="0.2">
      <c r="A183" s="75"/>
      <c r="B183" s="18"/>
      <c r="C183" s="18"/>
      <c r="D183" s="18"/>
      <c r="E183" s="18"/>
    </row>
    <row r="184" spans="1:5" x14ac:dyDescent="0.2">
      <c r="A184" s="75"/>
      <c r="B184" s="18"/>
      <c r="C184" s="18"/>
      <c r="D184" s="18"/>
      <c r="E184" s="18"/>
    </row>
    <row r="185" spans="1:5" x14ac:dyDescent="0.2">
      <c r="A185" s="75"/>
      <c r="B185" s="18"/>
      <c r="C185" s="18"/>
      <c r="D185" s="18"/>
      <c r="E185" s="18"/>
    </row>
    <row r="186" spans="1:5" x14ac:dyDescent="0.2">
      <c r="A186" s="75"/>
      <c r="B186" s="18"/>
      <c r="C186" s="18"/>
      <c r="D186" s="18"/>
      <c r="E186" s="18"/>
    </row>
    <row r="187" spans="1:5" x14ac:dyDescent="0.2">
      <c r="A187" s="75"/>
      <c r="B187" s="18"/>
      <c r="C187" s="18"/>
      <c r="D187" s="18"/>
      <c r="E187" s="18"/>
    </row>
    <row r="188" spans="1:5" x14ac:dyDescent="0.2">
      <c r="A188" s="75"/>
      <c r="B188" s="18"/>
      <c r="C188" s="18"/>
      <c r="D188" s="18"/>
      <c r="E188" s="18"/>
    </row>
    <row r="189" spans="1:5" x14ac:dyDescent="0.2">
      <c r="A189" s="75"/>
      <c r="B189" s="18"/>
      <c r="C189" s="18"/>
      <c r="D189" s="18"/>
      <c r="E189" s="18"/>
    </row>
    <row r="190" spans="1:5" x14ac:dyDescent="0.2">
      <c r="A190" s="75"/>
      <c r="B190" s="18"/>
      <c r="C190" s="18"/>
      <c r="D190" s="18"/>
      <c r="E190" s="18"/>
    </row>
    <row r="191" spans="1:5" x14ac:dyDescent="0.2">
      <c r="A191" s="75"/>
      <c r="B191" s="18"/>
      <c r="C191" s="18"/>
      <c r="D191" s="18"/>
      <c r="E191" s="18"/>
    </row>
    <row r="192" spans="1:5" x14ac:dyDescent="0.2">
      <c r="A192" s="75"/>
      <c r="B192" s="18"/>
      <c r="C192" s="18"/>
      <c r="D192" s="18"/>
      <c r="E192" s="18"/>
    </row>
    <row r="193" spans="1:5" x14ac:dyDescent="0.2">
      <c r="A193" s="75"/>
      <c r="B193" s="18"/>
      <c r="C193" s="18"/>
      <c r="D193" s="18"/>
      <c r="E193" s="18"/>
    </row>
    <row r="194" spans="1:5" x14ac:dyDescent="0.2">
      <c r="A194" s="75"/>
      <c r="B194" s="18"/>
      <c r="C194" s="18"/>
      <c r="D194" s="18"/>
      <c r="E194" s="18"/>
    </row>
    <row r="195" spans="1:5" x14ac:dyDescent="0.2">
      <c r="A195" s="75"/>
      <c r="B195" s="18"/>
      <c r="C195" s="18"/>
      <c r="D195" s="18"/>
      <c r="E195" s="18"/>
    </row>
    <row r="196" spans="1:5" x14ac:dyDescent="0.2">
      <c r="A196" s="75"/>
      <c r="B196" s="18"/>
      <c r="C196" s="18"/>
      <c r="D196" s="18"/>
      <c r="E196" s="18"/>
    </row>
    <row r="197" spans="1:5" x14ac:dyDescent="0.2">
      <c r="A197" s="75"/>
      <c r="B197" s="18"/>
      <c r="C197" s="18"/>
      <c r="D197" s="18"/>
      <c r="E197" s="18"/>
    </row>
    <row r="198" spans="1:5" x14ac:dyDescent="0.2">
      <c r="A198" s="75"/>
      <c r="B198" s="18"/>
      <c r="C198" s="18"/>
      <c r="D198" s="18"/>
      <c r="E198" s="18"/>
    </row>
    <row r="199" spans="1:5" x14ac:dyDescent="0.2">
      <c r="A199" s="75"/>
      <c r="B199" s="18"/>
      <c r="C199" s="18"/>
      <c r="D199" s="18"/>
      <c r="E199" s="18"/>
    </row>
    <row r="200" spans="1:5" x14ac:dyDescent="0.2">
      <c r="A200" s="75"/>
      <c r="B200" s="18"/>
      <c r="C200" s="18"/>
      <c r="D200" s="18"/>
      <c r="E200" s="18"/>
    </row>
    <row r="201" spans="1:5" x14ac:dyDescent="0.2">
      <c r="A201" s="75"/>
      <c r="B201" s="18"/>
      <c r="C201" s="18"/>
      <c r="D201" s="18"/>
      <c r="E201" s="18"/>
    </row>
    <row r="202" spans="1:5" x14ac:dyDescent="0.2">
      <c r="A202" s="75"/>
      <c r="B202" s="18"/>
      <c r="C202" s="18"/>
      <c r="D202" s="18"/>
      <c r="E202" s="18"/>
    </row>
    <row r="203" spans="1:5" x14ac:dyDescent="0.2">
      <c r="A203" s="75"/>
      <c r="B203" s="18"/>
      <c r="C203" s="18"/>
      <c r="D203" s="18"/>
      <c r="E203" s="18"/>
    </row>
    <row r="204" spans="1:5" x14ac:dyDescent="0.2">
      <c r="A204" s="75"/>
      <c r="B204" s="18"/>
      <c r="C204" s="18"/>
      <c r="D204" s="18"/>
      <c r="E204" s="18"/>
    </row>
    <row r="205" spans="1:5" x14ac:dyDescent="0.2">
      <c r="A205" s="75"/>
      <c r="B205" s="18"/>
      <c r="C205" s="18"/>
      <c r="D205" s="18"/>
      <c r="E205" s="18"/>
    </row>
    <row r="206" spans="1:5" x14ac:dyDescent="0.2">
      <c r="A206" s="75"/>
      <c r="B206" s="18"/>
      <c r="C206" s="18"/>
      <c r="D206" s="18"/>
      <c r="E206" s="18"/>
    </row>
    <row r="207" spans="1:5" x14ac:dyDescent="0.2">
      <c r="A207" s="75"/>
      <c r="B207" s="18"/>
      <c r="C207" s="18"/>
      <c r="D207" s="18"/>
      <c r="E207" s="18"/>
    </row>
    <row r="208" spans="1:5" x14ac:dyDescent="0.2">
      <c r="A208" s="75"/>
      <c r="B208" s="18"/>
      <c r="C208" s="18"/>
      <c r="D208" s="18"/>
      <c r="E208" s="18"/>
    </row>
    <row r="209" spans="1:5" x14ac:dyDescent="0.2">
      <c r="A209" s="75"/>
      <c r="B209" s="18"/>
      <c r="C209" s="18"/>
      <c r="D209" s="18"/>
      <c r="E209" s="18"/>
    </row>
    <row r="210" spans="1:5" x14ac:dyDescent="0.2">
      <c r="A210" s="75"/>
      <c r="B210" s="18"/>
      <c r="C210" s="18"/>
      <c r="D210" s="18"/>
      <c r="E210" s="18"/>
    </row>
    <row r="211" spans="1:5" x14ac:dyDescent="0.2">
      <c r="A211" s="75"/>
      <c r="B211" s="18"/>
      <c r="C211" s="18"/>
      <c r="D211" s="18"/>
      <c r="E211" s="18"/>
    </row>
    <row r="212" spans="1:5" x14ac:dyDescent="0.2">
      <c r="A212" s="75"/>
      <c r="B212" s="18"/>
      <c r="C212" s="18"/>
      <c r="D212" s="18"/>
      <c r="E212" s="18"/>
    </row>
    <row r="213" spans="1:5" x14ac:dyDescent="0.2">
      <c r="A213" s="75"/>
      <c r="B213" s="18"/>
      <c r="C213" s="18"/>
      <c r="D213" s="18"/>
      <c r="E213" s="18"/>
    </row>
    <row r="214" spans="1:5" x14ac:dyDescent="0.2">
      <c r="A214" s="75"/>
      <c r="B214" s="18"/>
      <c r="C214" s="18"/>
      <c r="D214" s="18"/>
      <c r="E214" s="18"/>
    </row>
    <row r="215" spans="1:5" x14ac:dyDescent="0.2">
      <c r="A215" s="75"/>
      <c r="B215" s="18"/>
      <c r="C215" s="18"/>
      <c r="D215" s="18"/>
      <c r="E215" s="18"/>
    </row>
    <row r="216" spans="1:5" x14ac:dyDescent="0.2">
      <c r="A216" s="75"/>
      <c r="B216" s="18"/>
      <c r="C216" s="18"/>
      <c r="D216" s="18"/>
      <c r="E216" s="18"/>
    </row>
    <row r="217" spans="1:5" x14ac:dyDescent="0.2">
      <c r="A217" s="75"/>
      <c r="B217" s="18"/>
      <c r="C217" s="18"/>
      <c r="D217" s="18"/>
      <c r="E217" s="18"/>
    </row>
    <row r="218" spans="1:5" x14ac:dyDescent="0.2">
      <c r="A218" s="75"/>
      <c r="B218" s="18"/>
      <c r="C218" s="18"/>
      <c r="D218" s="18"/>
      <c r="E218" s="18"/>
    </row>
    <row r="219" spans="1:5" x14ac:dyDescent="0.2">
      <c r="A219" s="75"/>
      <c r="B219" s="18"/>
      <c r="C219" s="18"/>
      <c r="D219" s="18"/>
      <c r="E219" s="18"/>
    </row>
    <row r="220" spans="1:5" x14ac:dyDescent="0.2">
      <c r="A220" s="75"/>
      <c r="B220" s="18"/>
      <c r="C220" s="18"/>
      <c r="D220" s="18"/>
      <c r="E220" s="18"/>
    </row>
    <row r="221" spans="1:5" x14ac:dyDescent="0.2">
      <c r="A221" s="75"/>
      <c r="B221" s="18"/>
      <c r="C221" s="18"/>
      <c r="D221" s="18"/>
      <c r="E221" s="18"/>
    </row>
    <row r="222" spans="1:5" x14ac:dyDescent="0.2">
      <c r="A222" s="75"/>
      <c r="B222" s="18"/>
      <c r="C222" s="18"/>
      <c r="D222" s="18"/>
      <c r="E222" s="18"/>
    </row>
    <row r="223" spans="1:5" x14ac:dyDescent="0.2">
      <c r="A223" s="75"/>
      <c r="B223" s="18"/>
      <c r="C223" s="18"/>
      <c r="D223" s="18"/>
      <c r="E223" s="18"/>
    </row>
    <row r="224" spans="1:5" x14ac:dyDescent="0.2">
      <c r="A224" s="75"/>
      <c r="B224" s="18"/>
      <c r="C224" s="18"/>
      <c r="D224" s="18"/>
      <c r="E224" s="18"/>
    </row>
    <row r="225" spans="1:5" x14ac:dyDescent="0.2">
      <c r="A225" s="75"/>
      <c r="B225" s="18"/>
      <c r="C225" s="18"/>
      <c r="D225" s="18"/>
      <c r="E225" s="18"/>
    </row>
    <row r="226" spans="1:5" x14ac:dyDescent="0.2">
      <c r="A226" s="75"/>
      <c r="B226" s="18"/>
      <c r="C226" s="18"/>
      <c r="D226" s="18"/>
      <c r="E226" s="18"/>
    </row>
    <row r="227" spans="1:5" x14ac:dyDescent="0.2">
      <c r="A227" s="75"/>
      <c r="B227" s="18"/>
      <c r="C227" s="18"/>
      <c r="D227" s="18"/>
      <c r="E227" s="18"/>
    </row>
    <row r="228" spans="1:5" x14ac:dyDescent="0.2">
      <c r="A228" s="75"/>
      <c r="B228" s="18"/>
      <c r="C228" s="18"/>
      <c r="D228" s="18"/>
      <c r="E228" s="18"/>
    </row>
    <row r="229" spans="1:5" x14ac:dyDescent="0.2">
      <c r="A229" s="75"/>
      <c r="B229" s="18"/>
      <c r="C229" s="18"/>
      <c r="D229" s="18"/>
      <c r="E229" s="18"/>
    </row>
    <row r="230" spans="1:5" x14ac:dyDescent="0.2">
      <c r="A230" s="75"/>
      <c r="B230" s="18"/>
      <c r="C230" s="18"/>
      <c r="D230" s="18"/>
      <c r="E230" s="18"/>
    </row>
    <row r="231" spans="1:5" x14ac:dyDescent="0.2">
      <c r="A231" s="75"/>
      <c r="B231" s="18"/>
      <c r="C231" s="18"/>
      <c r="D231" s="18"/>
      <c r="E231" s="18"/>
    </row>
    <row r="232" spans="1:5" x14ac:dyDescent="0.2">
      <c r="A232" s="75"/>
      <c r="B232" s="18"/>
      <c r="C232" s="18"/>
      <c r="D232" s="18"/>
      <c r="E232" s="18"/>
    </row>
    <row r="233" spans="1:5" x14ac:dyDescent="0.2">
      <c r="A233" s="75"/>
      <c r="B233" s="18"/>
      <c r="C233" s="18"/>
      <c r="D233" s="18"/>
      <c r="E233" s="18"/>
    </row>
    <row r="234" spans="1:5" x14ac:dyDescent="0.2">
      <c r="A234" s="75"/>
      <c r="B234" s="18"/>
      <c r="C234" s="18"/>
      <c r="D234" s="18"/>
      <c r="E234" s="18"/>
    </row>
    <row r="235" spans="1:5" x14ac:dyDescent="0.2">
      <c r="A235" s="75"/>
      <c r="B235" s="18"/>
      <c r="C235" s="18"/>
      <c r="D235" s="18"/>
      <c r="E235" s="18"/>
    </row>
    <row r="236" spans="1:5" x14ac:dyDescent="0.2">
      <c r="A236" s="75"/>
      <c r="B236" s="18"/>
      <c r="C236" s="18"/>
      <c r="D236" s="18"/>
      <c r="E236" s="18"/>
    </row>
    <row r="237" spans="1:5" x14ac:dyDescent="0.2">
      <c r="A237" s="75"/>
      <c r="B237" s="18"/>
      <c r="C237" s="18"/>
      <c r="D237" s="18"/>
      <c r="E237" s="18"/>
    </row>
    <row r="238" spans="1:5" x14ac:dyDescent="0.2">
      <c r="A238" s="75"/>
      <c r="B238" s="18"/>
      <c r="C238" s="18"/>
      <c r="D238" s="18"/>
      <c r="E238" s="18"/>
    </row>
    <row r="239" spans="1:5" x14ac:dyDescent="0.2">
      <c r="A239" s="75"/>
      <c r="B239" s="18"/>
      <c r="C239" s="18"/>
      <c r="D239" s="18"/>
      <c r="E239" s="18"/>
    </row>
    <row r="240" spans="1:5" x14ac:dyDescent="0.2">
      <c r="A240" s="75"/>
      <c r="B240" s="18"/>
      <c r="C240" s="18"/>
      <c r="D240" s="18"/>
      <c r="E240" s="18"/>
    </row>
    <row r="241" spans="1:5" x14ac:dyDescent="0.2">
      <c r="A241" s="75"/>
      <c r="B241" s="18"/>
      <c r="C241" s="18"/>
      <c r="D241" s="18"/>
      <c r="E241" s="18"/>
    </row>
    <row r="242" spans="1:5" x14ac:dyDescent="0.2">
      <c r="A242" s="75"/>
      <c r="B242" s="18"/>
      <c r="C242" s="18"/>
      <c r="D242" s="18"/>
      <c r="E242" s="18"/>
    </row>
    <row r="243" spans="1:5" x14ac:dyDescent="0.2">
      <c r="A243" s="75"/>
      <c r="B243" s="18"/>
      <c r="C243" s="18"/>
      <c r="D243" s="18"/>
      <c r="E243" s="18"/>
    </row>
    <row r="244" spans="1:5" x14ac:dyDescent="0.2">
      <c r="A244" s="75"/>
      <c r="B244" s="18"/>
      <c r="C244" s="18"/>
      <c r="D244" s="18"/>
      <c r="E244" s="18"/>
    </row>
    <row r="245" spans="1:5" x14ac:dyDescent="0.2">
      <c r="A245" s="75"/>
      <c r="B245" s="18"/>
      <c r="C245" s="18"/>
      <c r="D245" s="18"/>
      <c r="E245" s="18"/>
    </row>
    <row r="246" spans="1:5" x14ac:dyDescent="0.2">
      <c r="A246" s="75"/>
      <c r="B246" s="18"/>
      <c r="C246" s="18"/>
      <c r="D246" s="18"/>
      <c r="E246" s="18"/>
    </row>
    <row r="247" spans="1:5" x14ac:dyDescent="0.2">
      <c r="A247" s="75"/>
      <c r="B247" s="18"/>
      <c r="C247" s="18"/>
      <c r="D247" s="18"/>
      <c r="E247" s="18"/>
    </row>
    <row r="248" spans="1:5" x14ac:dyDescent="0.2">
      <c r="A248" s="75"/>
      <c r="B248" s="18"/>
      <c r="C248" s="18"/>
      <c r="D248" s="18"/>
      <c r="E248" s="18"/>
    </row>
    <row r="249" spans="1:5" x14ac:dyDescent="0.2">
      <c r="A249" s="75"/>
      <c r="B249" s="18"/>
      <c r="C249" s="18"/>
      <c r="D249" s="18"/>
      <c r="E249" s="18"/>
    </row>
    <row r="250" spans="1:5" x14ac:dyDescent="0.2">
      <c r="A250" s="75"/>
      <c r="B250" s="18"/>
      <c r="C250" s="18"/>
      <c r="D250" s="18"/>
      <c r="E250" s="18"/>
    </row>
    <row r="251" spans="1:5" x14ac:dyDescent="0.2">
      <c r="A251" s="75"/>
      <c r="B251" s="18"/>
      <c r="C251" s="18"/>
      <c r="D251" s="18"/>
      <c r="E251" s="18"/>
    </row>
    <row r="252" spans="1:5" x14ac:dyDescent="0.2">
      <c r="A252" s="75"/>
      <c r="B252" s="18"/>
      <c r="C252" s="18"/>
      <c r="D252" s="18"/>
      <c r="E252" s="18"/>
    </row>
    <row r="253" spans="1:5" x14ac:dyDescent="0.2">
      <c r="A253" s="75"/>
      <c r="B253" s="18"/>
      <c r="C253" s="18"/>
      <c r="D253" s="18"/>
      <c r="E253" s="18"/>
    </row>
    <row r="254" spans="1:5" x14ac:dyDescent="0.2">
      <c r="A254" s="75"/>
      <c r="B254" s="18"/>
      <c r="C254" s="18"/>
      <c r="D254" s="18"/>
      <c r="E254" s="18"/>
    </row>
    <row r="255" spans="1:5" x14ac:dyDescent="0.2">
      <c r="A255" s="75"/>
      <c r="B255" s="18"/>
      <c r="C255" s="18"/>
      <c r="D255" s="18"/>
      <c r="E255" s="18"/>
    </row>
    <row r="256" spans="1:5" x14ac:dyDescent="0.2">
      <c r="A256" s="75"/>
      <c r="B256" s="18"/>
      <c r="C256" s="18"/>
      <c r="D256" s="18"/>
      <c r="E256" s="18"/>
    </row>
    <row r="257" spans="1:5" x14ac:dyDescent="0.2">
      <c r="A257" s="75"/>
      <c r="B257" s="18"/>
      <c r="C257" s="18"/>
      <c r="D257" s="18"/>
      <c r="E257" s="18"/>
    </row>
    <row r="258" spans="1:5" x14ac:dyDescent="0.2">
      <c r="A258" s="75"/>
      <c r="B258" s="18"/>
      <c r="C258" s="18"/>
      <c r="D258" s="18"/>
      <c r="E258" s="18"/>
    </row>
    <row r="259" spans="1:5" x14ac:dyDescent="0.2">
      <c r="A259" s="75"/>
      <c r="B259" s="18"/>
      <c r="C259" s="18"/>
      <c r="D259" s="18"/>
      <c r="E259" s="18"/>
    </row>
    <row r="260" spans="1:5" x14ac:dyDescent="0.2">
      <c r="A260" s="75"/>
      <c r="B260" s="18"/>
      <c r="C260" s="18"/>
      <c r="D260" s="18"/>
      <c r="E260" s="18"/>
    </row>
    <row r="261" spans="1:5" x14ac:dyDescent="0.2">
      <c r="A261" s="75"/>
      <c r="B261" s="18"/>
      <c r="C261" s="18"/>
      <c r="D261" s="18"/>
      <c r="E261" s="18"/>
    </row>
    <row r="262" spans="1:5" x14ac:dyDescent="0.2">
      <c r="A262" s="75"/>
      <c r="B262" s="18"/>
      <c r="C262" s="18"/>
      <c r="D262" s="18"/>
      <c r="E262" s="18"/>
    </row>
    <row r="263" spans="1:5" x14ac:dyDescent="0.2">
      <c r="A263" s="75"/>
      <c r="B263" s="18"/>
      <c r="C263" s="18"/>
      <c r="D263" s="18"/>
      <c r="E263" s="18"/>
    </row>
    <row r="264" spans="1:5" x14ac:dyDescent="0.2">
      <c r="A264" s="75"/>
      <c r="B264" s="18"/>
      <c r="C264" s="18"/>
      <c r="D264" s="18"/>
      <c r="E264" s="18"/>
    </row>
    <row r="265" spans="1:5" x14ac:dyDescent="0.2">
      <c r="A265" s="75"/>
      <c r="B265" s="18"/>
      <c r="C265" s="18"/>
      <c r="D265" s="18"/>
      <c r="E265" s="18"/>
    </row>
    <row r="266" spans="1:5" x14ac:dyDescent="0.2">
      <c r="A266" s="75"/>
      <c r="B266" s="18"/>
      <c r="C266" s="18"/>
      <c r="D266" s="18"/>
      <c r="E266" s="18"/>
    </row>
    <row r="267" spans="1:5" x14ac:dyDescent="0.2">
      <c r="A267" s="75"/>
      <c r="B267" s="18"/>
      <c r="C267" s="18"/>
      <c r="D267" s="18"/>
      <c r="E267" s="18"/>
    </row>
    <row r="268" spans="1:5" x14ac:dyDescent="0.2">
      <c r="A268" s="75"/>
      <c r="B268" s="18"/>
      <c r="C268" s="18"/>
      <c r="D268" s="18"/>
      <c r="E268" s="18"/>
    </row>
    <row r="269" spans="1:5" x14ac:dyDescent="0.2">
      <c r="A269" s="75"/>
      <c r="B269" s="18"/>
      <c r="C269" s="18"/>
      <c r="D269" s="18"/>
      <c r="E269" s="18"/>
    </row>
    <row r="270" spans="1:5" x14ac:dyDescent="0.2">
      <c r="A270" s="75"/>
      <c r="B270" s="18"/>
      <c r="C270" s="18"/>
      <c r="D270" s="18"/>
      <c r="E270" s="18"/>
    </row>
    <row r="271" spans="1:5" x14ac:dyDescent="0.2">
      <c r="A271" s="75"/>
      <c r="B271" s="18"/>
      <c r="C271" s="18"/>
      <c r="D271" s="18"/>
      <c r="E271" s="18"/>
    </row>
    <row r="272" spans="1:5" x14ac:dyDescent="0.2">
      <c r="A272" s="75"/>
      <c r="B272" s="18"/>
      <c r="C272" s="18"/>
      <c r="D272" s="18"/>
      <c r="E272" s="18"/>
    </row>
    <row r="273" spans="1:5" x14ac:dyDescent="0.2">
      <c r="A273" s="75"/>
      <c r="B273" s="18"/>
      <c r="C273" s="18"/>
      <c r="D273" s="18"/>
      <c r="E273" s="18"/>
    </row>
    <row r="274" spans="1:5" x14ac:dyDescent="0.2">
      <c r="A274" s="75"/>
      <c r="B274" s="18"/>
      <c r="C274" s="18"/>
      <c r="D274" s="18"/>
      <c r="E274" s="18"/>
    </row>
    <row r="275" spans="1:5" x14ac:dyDescent="0.2">
      <c r="A275" s="75"/>
      <c r="B275" s="18"/>
      <c r="C275" s="18"/>
      <c r="D275" s="18"/>
      <c r="E275" s="18"/>
    </row>
    <row r="276" spans="1:5" x14ac:dyDescent="0.2">
      <c r="A276" s="75"/>
      <c r="B276" s="18"/>
      <c r="C276" s="18"/>
      <c r="D276" s="18"/>
      <c r="E276" s="18"/>
    </row>
    <row r="277" spans="1:5" x14ac:dyDescent="0.2">
      <c r="A277" s="75"/>
      <c r="B277" s="18"/>
      <c r="C277" s="18"/>
      <c r="D277" s="18"/>
      <c r="E277" s="18"/>
    </row>
    <row r="278" spans="1:5" x14ac:dyDescent="0.2">
      <c r="A278" s="75"/>
      <c r="B278" s="18"/>
      <c r="C278" s="18"/>
      <c r="D278" s="18"/>
      <c r="E278" s="18"/>
    </row>
    <row r="279" spans="1:5" x14ac:dyDescent="0.2">
      <c r="A279" s="75"/>
      <c r="B279" s="18"/>
      <c r="C279" s="18"/>
      <c r="D279" s="18"/>
      <c r="E279" s="18"/>
    </row>
    <row r="280" spans="1:5" x14ac:dyDescent="0.2">
      <c r="A280" s="75"/>
      <c r="B280" s="18"/>
      <c r="C280" s="18"/>
      <c r="D280" s="18"/>
      <c r="E280" s="18"/>
    </row>
    <row r="281" spans="1:5" x14ac:dyDescent="0.2">
      <c r="A281" s="75"/>
      <c r="B281" s="18"/>
      <c r="C281" s="18"/>
      <c r="D281" s="18"/>
      <c r="E281" s="18"/>
    </row>
    <row r="282" spans="1:5" x14ac:dyDescent="0.2">
      <c r="A282" s="75"/>
      <c r="B282" s="18"/>
      <c r="C282" s="18"/>
      <c r="D282" s="18"/>
      <c r="E282" s="18"/>
    </row>
    <row r="283" spans="1:5" x14ac:dyDescent="0.2">
      <c r="A283" s="75"/>
      <c r="B283" s="18"/>
      <c r="C283" s="18"/>
      <c r="D283" s="18"/>
      <c r="E283" s="18"/>
    </row>
    <row r="284" spans="1:5" x14ac:dyDescent="0.2">
      <c r="A284" s="75"/>
      <c r="B284" s="18"/>
      <c r="C284" s="18"/>
      <c r="D284" s="18"/>
      <c r="E284" s="18"/>
    </row>
    <row r="285" spans="1:5" x14ac:dyDescent="0.2">
      <c r="A285" s="75"/>
      <c r="B285" s="18"/>
      <c r="C285" s="18"/>
      <c r="D285" s="18"/>
      <c r="E285" s="18"/>
    </row>
    <row r="286" spans="1:5" x14ac:dyDescent="0.2">
      <c r="A286" s="75"/>
      <c r="B286" s="18"/>
      <c r="C286" s="18"/>
      <c r="D286" s="18"/>
      <c r="E286" s="18"/>
    </row>
    <row r="287" spans="1:5" x14ac:dyDescent="0.2">
      <c r="A287" s="75"/>
      <c r="B287" s="18"/>
      <c r="C287" s="18"/>
      <c r="D287" s="18"/>
      <c r="E287" s="18"/>
    </row>
    <row r="288" spans="1:5" x14ac:dyDescent="0.2">
      <c r="A288" s="75"/>
      <c r="B288" s="18"/>
      <c r="C288" s="18"/>
      <c r="D288" s="18"/>
      <c r="E288" s="18"/>
    </row>
    <row r="289" spans="1:5" x14ac:dyDescent="0.2">
      <c r="A289" s="75"/>
      <c r="B289" s="18"/>
      <c r="C289" s="18"/>
      <c r="D289" s="18"/>
      <c r="E289" s="18"/>
    </row>
    <row r="290" spans="1:5" x14ac:dyDescent="0.2">
      <c r="A290" s="75"/>
      <c r="B290" s="18"/>
      <c r="C290" s="18"/>
      <c r="D290" s="18"/>
      <c r="E290" s="18"/>
    </row>
    <row r="291" spans="1:5" x14ac:dyDescent="0.2">
      <c r="A291" s="75"/>
      <c r="B291" s="18"/>
      <c r="C291" s="18"/>
      <c r="D291" s="18"/>
      <c r="E291" s="18"/>
    </row>
    <row r="292" spans="1:5" x14ac:dyDescent="0.2">
      <c r="A292" s="75"/>
      <c r="B292" s="18"/>
      <c r="C292" s="18"/>
      <c r="D292" s="18"/>
      <c r="E292" s="18"/>
    </row>
    <row r="293" spans="1:5" x14ac:dyDescent="0.2">
      <c r="A293" s="75"/>
      <c r="B293" s="18"/>
      <c r="C293" s="18"/>
      <c r="D293" s="18"/>
      <c r="E293" s="18"/>
    </row>
    <row r="294" spans="1:5" x14ac:dyDescent="0.2">
      <c r="A294" s="75"/>
      <c r="B294" s="18"/>
      <c r="C294" s="18"/>
      <c r="D294" s="18"/>
      <c r="E294" s="18"/>
    </row>
    <row r="295" spans="1:5" x14ac:dyDescent="0.2">
      <c r="A295" s="75"/>
      <c r="B295" s="18"/>
      <c r="C295" s="18"/>
      <c r="D295" s="18"/>
      <c r="E295" s="18"/>
    </row>
    <row r="296" spans="1:5" x14ac:dyDescent="0.2">
      <c r="A296" s="75"/>
      <c r="B296" s="18"/>
      <c r="C296" s="18"/>
      <c r="D296" s="18"/>
      <c r="E296" s="18"/>
    </row>
    <row r="297" spans="1:5" x14ac:dyDescent="0.2">
      <c r="A297" s="75"/>
      <c r="B297" s="18"/>
      <c r="C297" s="18"/>
      <c r="D297" s="18"/>
      <c r="E297" s="18"/>
    </row>
    <row r="298" spans="1:5" x14ac:dyDescent="0.2">
      <c r="A298" s="75"/>
      <c r="B298" s="18"/>
      <c r="C298" s="18"/>
      <c r="D298" s="18"/>
      <c r="E298" s="18"/>
    </row>
    <row r="299" spans="1:5" x14ac:dyDescent="0.2">
      <c r="A299" s="75"/>
      <c r="B299" s="18"/>
      <c r="C299" s="18"/>
      <c r="D299" s="18"/>
      <c r="E299" s="18"/>
    </row>
    <row r="300" spans="1:5" x14ac:dyDescent="0.2">
      <c r="A300" s="75"/>
      <c r="B300" s="18"/>
      <c r="C300" s="18"/>
      <c r="D300" s="18"/>
      <c r="E300" s="18"/>
    </row>
    <row r="301" spans="1:5" x14ac:dyDescent="0.2">
      <c r="A301" s="75"/>
      <c r="B301" s="18"/>
      <c r="C301" s="18"/>
      <c r="D301" s="18"/>
      <c r="E301" s="18"/>
    </row>
    <row r="302" spans="1:5" x14ac:dyDescent="0.2">
      <c r="A302" s="75"/>
      <c r="B302" s="18"/>
      <c r="C302" s="18"/>
      <c r="D302" s="18"/>
      <c r="E302" s="18"/>
    </row>
    <row r="303" spans="1:5" x14ac:dyDescent="0.2">
      <c r="A303" s="75"/>
      <c r="B303" s="18"/>
      <c r="C303" s="18"/>
      <c r="D303" s="18"/>
      <c r="E303" s="18"/>
    </row>
    <row r="304" spans="1:5" x14ac:dyDescent="0.2">
      <c r="A304" s="75"/>
      <c r="B304" s="18"/>
      <c r="C304" s="18"/>
      <c r="D304" s="18"/>
      <c r="E304" s="18"/>
    </row>
    <row r="305" spans="1:5" x14ac:dyDescent="0.2">
      <c r="A305" s="75"/>
      <c r="B305" s="18"/>
      <c r="C305" s="18"/>
      <c r="D305" s="18"/>
      <c r="E305" s="18"/>
    </row>
    <row r="306" spans="1:5" x14ac:dyDescent="0.2">
      <c r="A306" s="75"/>
      <c r="B306" s="18"/>
      <c r="C306" s="18"/>
      <c r="D306" s="18"/>
      <c r="E306" s="18"/>
    </row>
    <row r="307" spans="1:5" x14ac:dyDescent="0.2">
      <c r="A307" s="75"/>
      <c r="B307" s="18"/>
      <c r="C307" s="18"/>
      <c r="D307" s="18"/>
      <c r="E307" s="18"/>
    </row>
    <row r="308" spans="1:5" x14ac:dyDescent="0.2">
      <c r="A308" s="75"/>
      <c r="B308" s="18"/>
      <c r="C308" s="18"/>
      <c r="D308" s="18"/>
      <c r="E308" s="18"/>
    </row>
    <row r="309" spans="1:5" x14ac:dyDescent="0.2">
      <c r="A309" s="75"/>
      <c r="B309" s="18"/>
      <c r="C309" s="18"/>
      <c r="D309" s="18"/>
      <c r="E309" s="18"/>
    </row>
    <row r="310" spans="1:5" x14ac:dyDescent="0.2">
      <c r="A310" s="75"/>
      <c r="B310" s="18"/>
      <c r="C310" s="18"/>
      <c r="D310" s="18"/>
      <c r="E310" s="18"/>
    </row>
    <row r="311" spans="1:5" x14ac:dyDescent="0.2">
      <c r="A311" s="75"/>
      <c r="B311" s="18"/>
      <c r="C311" s="18"/>
      <c r="D311" s="18"/>
      <c r="E311" s="18"/>
    </row>
    <row r="312" spans="1:5" x14ac:dyDescent="0.2">
      <c r="A312" s="75"/>
      <c r="B312" s="18"/>
      <c r="C312" s="18"/>
      <c r="D312" s="18"/>
      <c r="E312" s="18"/>
    </row>
    <row r="313" spans="1:5" x14ac:dyDescent="0.2">
      <c r="A313" s="75"/>
      <c r="B313" s="18"/>
      <c r="C313" s="18"/>
      <c r="D313" s="18"/>
      <c r="E313" s="18"/>
    </row>
    <row r="314" spans="1:5" x14ac:dyDescent="0.2">
      <c r="A314" s="75"/>
      <c r="B314" s="18"/>
      <c r="C314" s="18"/>
      <c r="D314" s="18"/>
      <c r="E314" s="18"/>
    </row>
    <row r="315" spans="1:5" x14ac:dyDescent="0.2">
      <c r="A315" s="75"/>
      <c r="B315" s="18"/>
      <c r="C315" s="18"/>
      <c r="D315" s="18"/>
      <c r="E315" s="18"/>
    </row>
    <row r="316" spans="1:5" x14ac:dyDescent="0.2">
      <c r="A316" s="75"/>
      <c r="B316" s="18"/>
      <c r="C316" s="18"/>
      <c r="D316" s="18"/>
      <c r="E316" s="18"/>
    </row>
    <row r="317" spans="1:5" x14ac:dyDescent="0.2">
      <c r="A317" s="75"/>
      <c r="B317" s="18"/>
      <c r="C317" s="18"/>
      <c r="D317" s="18"/>
      <c r="E317" s="18"/>
    </row>
    <row r="318" spans="1:5" x14ac:dyDescent="0.2">
      <c r="A318" s="75"/>
      <c r="B318" s="18"/>
      <c r="C318" s="18"/>
      <c r="D318" s="18"/>
      <c r="E318" s="18"/>
    </row>
    <row r="319" spans="1:5" x14ac:dyDescent="0.2">
      <c r="A319" s="75"/>
      <c r="B319" s="18"/>
      <c r="C319" s="18"/>
      <c r="D319" s="18"/>
      <c r="E319" s="18"/>
    </row>
    <row r="320" spans="1:5" x14ac:dyDescent="0.2">
      <c r="A320" s="75"/>
      <c r="B320" s="18"/>
      <c r="C320" s="18"/>
      <c r="D320" s="18"/>
      <c r="E320" s="18"/>
    </row>
    <row r="321" spans="1:5" x14ac:dyDescent="0.2">
      <c r="A321" s="75"/>
      <c r="B321" s="18"/>
      <c r="C321" s="18"/>
      <c r="D321" s="18"/>
      <c r="E321" s="18"/>
    </row>
    <row r="322" spans="1:5" x14ac:dyDescent="0.2">
      <c r="A322" s="75"/>
      <c r="B322" s="18"/>
      <c r="C322" s="18"/>
      <c r="D322" s="18"/>
      <c r="E322" s="18"/>
    </row>
    <row r="323" spans="1:5" x14ac:dyDescent="0.2">
      <c r="A323" s="75"/>
      <c r="B323" s="18"/>
      <c r="C323" s="18"/>
      <c r="D323" s="18"/>
      <c r="E323" s="18"/>
    </row>
    <row r="324" spans="1:5" x14ac:dyDescent="0.2">
      <c r="A324" s="75"/>
      <c r="B324" s="18"/>
      <c r="C324" s="18"/>
      <c r="D324" s="18"/>
      <c r="E324" s="18"/>
    </row>
    <row r="325" spans="1:5" x14ac:dyDescent="0.2">
      <c r="A325" s="75"/>
      <c r="B325" s="18"/>
      <c r="C325" s="18"/>
      <c r="D325" s="18"/>
      <c r="E325" s="18"/>
    </row>
    <row r="326" spans="1:5" x14ac:dyDescent="0.2">
      <c r="A326" s="75"/>
      <c r="B326" s="18"/>
      <c r="C326" s="18"/>
      <c r="D326" s="18"/>
      <c r="E326" s="18"/>
    </row>
    <row r="327" spans="1:5" x14ac:dyDescent="0.2">
      <c r="A327" s="75"/>
      <c r="B327" s="18"/>
      <c r="C327" s="18"/>
      <c r="D327" s="18"/>
      <c r="E327" s="18"/>
    </row>
    <row r="328" spans="1:5" x14ac:dyDescent="0.2">
      <c r="A328" s="75"/>
      <c r="B328" s="18"/>
      <c r="C328" s="18"/>
      <c r="D328" s="18"/>
      <c r="E328" s="18"/>
    </row>
    <row r="329" spans="1:5" x14ac:dyDescent="0.2">
      <c r="A329" s="75"/>
      <c r="B329" s="18"/>
      <c r="C329" s="18"/>
      <c r="D329" s="18"/>
      <c r="E329" s="18"/>
    </row>
    <row r="330" spans="1:5" x14ac:dyDescent="0.2">
      <c r="A330" s="75"/>
      <c r="B330" s="18"/>
      <c r="C330" s="18"/>
      <c r="D330" s="18"/>
      <c r="E330" s="18"/>
    </row>
    <row r="331" spans="1:5" x14ac:dyDescent="0.2">
      <c r="A331" s="75"/>
      <c r="B331" s="18"/>
      <c r="C331" s="18"/>
      <c r="D331" s="18"/>
      <c r="E331" s="18"/>
    </row>
    <row r="332" spans="1:5" x14ac:dyDescent="0.2">
      <c r="A332" s="75"/>
      <c r="B332" s="18"/>
      <c r="C332" s="18"/>
      <c r="D332" s="18"/>
      <c r="E332" s="18"/>
    </row>
    <row r="333" spans="1:5" x14ac:dyDescent="0.2">
      <c r="A333" s="75"/>
      <c r="B333" s="18"/>
      <c r="C333" s="18"/>
      <c r="D333" s="18"/>
      <c r="E333" s="18"/>
    </row>
    <row r="334" spans="1:5" x14ac:dyDescent="0.2">
      <c r="A334" s="75"/>
      <c r="B334" s="18"/>
      <c r="C334" s="18"/>
      <c r="D334" s="18"/>
      <c r="E334" s="18"/>
    </row>
    <row r="335" spans="1:5" x14ac:dyDescent="0.2">
      <c r="A335" s="75"/>
      <c r="B335" s="18"/>
      <c r="C335" s="18"/>
      <c r="D335" s="18"/>
      <c r="E335" s="18"/>
    </row>
    <row r="336" spans="1:5" x14ac:dyDescent="0.2">
      <c r="A336" s="75"/>
      <c r="B336" s="18"/>
      <c r="C336" s="18"/>
      <c r="D336" s="18"/>
      <c r="E336" s="18"/>
    </row>
    <row r="337" spans="1:5" x14ac:dyDescent="0.2">
      <c r="A337" s="75"/>
      <c r="B337" s="18"/>
      <c r="C337" s="18"/>
      <c r="D337" s="18"/>
      <c r="E337" s="18"/>
    </row>
    <row r="338" spans="1:5" x14ac:dyDescent="0.2">
      <c r="A338" s="75"/>
      <c r="B338" s="18"/>
      <c r="C338" s="18"/>
      <c r="D338" s="18"/>
      <c r="E338" s="18"/>
    </row>
    <row r="339" spans="1:5" x14ac:dyDescent="0.2">
      <c r="A339" s="75"/>
      <c r="B339" s="18"/>
      <c r="C339" s="18"/>
      <c r="D339" s="18"/>
      <c r="E339" s="18"/>
    </row>
    <row r="340" spans="1:5" x14ac:dyDescent="0.2">
      <c r="A340" s="75"/>
      <c r="B340" s="18"/>
      <c r="C340" s="18"/>
      <c r="D340" s="18"/>
      <c r="E340" s="18"/>
    </row>
    <row r="341" spans="1:5" x14ac:dyDescent="0.2">
      <c r="A341" s="75"/>
      <c r="B341" s="18"/>
      <c r="C341" s="18"/>
      <c r="D341" s="18"/>
      <c r="E341" s="18"/>
    </row>
    <row r="342" spans="1:5" x14ac:dyDescent="0.2">
      <c r="A342" s="75"/>
      <c r="B342" s="18"/>
      <c r="C342" s="18"/>
      <c r="D342" s="18"/>
      <c r="E342" s="18"/>
    </row>
    <row r="343" spans="1:5" x14ac:dyDescent="0.2">
      <c r="A343" s="75"/>
      <c r="B343" s="18"/>
      <c r="C343" s="18"/>
      <c r="D343" s="18"/>
      <c r="E343" s="18"/>
    </row>
    <row r="344" spans="1:5" x14ac:dyDescent="0.2">
      <c r="A344" s="75"/>
      <c r="B344" s="18"/>
      <c r="C344" s="18"/>
      <c r="D344" s="18"/>
      <c r="E344" s="18"/>
    </row>
    <row r="345" spans="1:5" x14ac:dyDescent="0.2">
      <c r="A345" s="75"/>
      <c r="B345" s="18"/>
      <c r="C345" s="18"/>
      <c r="D345" s="18"/>
      <c r="E345" s="18"/>
    </row>
    <row r="346" spans="1:5" x14ac:dyDescent="0.2">
      <c r="A346" s="75"/>
      <c r="B346" s="18"/>
      <c r="C346" s="18"/>
      <c r="D346" s="18"/>
      <c r="E346" s="18"/>
    </row>
    <row r="347" spans="1:5" x14ac:dyDescent="0.2">
      <c r="A347" s="75"/>
      <c r="B347" s="18"/>
      <c r="C347" s="18"/>
      <c r="D347" s="18"/>
      <c r="E347" s="18"/>
    </row>
    <row r="348" spans="1:5" x14ac:dyDescent="0.2">
      <c r="A348" s="75"/>
      <c r="B348" s="18"/>
      <c r="C348" s="18"/>
      <c r="D348" s="18"/>
      <c r="E348" s="18"/>
    </row>
    <row r="349" spans="1:5" x14ac:dyDescent="0.2">
      <c r="A349" s="75"/>
      <c r="B349" s="18"/>
      <c r="C349" s="18"/>
      <c r="D349" s="18"/>
      <c r="E349" s="18"/>
    </row>
  </sheetData>
  <mergeCells count="8">
    <mergeCell ref="C6:E6"/>
    <mergeCell ref="A80:E80"/>
    <mergeCell ref="A81:E81"/>
    <mergeCell ref="A82:E82"/>
    <mergeCell ref="A78:E78"/>
    <mergeCell ref="A77:E77"/>
    <mergeCell ref="B8:E8"/>
    <mergeCell ref="A79:E79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topLeftCell="A130" zoomScaleNormal="100" zoomScaleSheetLayoutView="100" workbookViewId="0">
      <selection activeCell="L92" sqref="L92"/>
    </sheetView>
  </sheetViews>
  <sheetFormatPr defaultColWidth="9" defaultRowHeight="12.75" x14ac:dyDescent="0.2"/>
  <cols>
    <col min="1" max="1" width="9" style="207"/>
    <col min="2" max="2" width="14.625" style="207" customWidth="1"/>
    <col min="3" max="3" width="9" style="207"/>
    <col min="4" max="4" width="16" style="207" customWidth="1"/>
    <col min="5" max="5" width="9" style="208"/>
    <col min="6" max="6" width="12.25" style="186" customWidth="1"/>
    <col min="7" max="8" width="9" style="187"/>
    <col min="9" max="16384" width="9" style="186"/>
  </cols>
  <sheetData>
    <row r="1" spans="1:10" x14ac:dyDescent="0.2">
      <c r="A1" s="183"/>
      <c r="B1" s="184"/>
      <c r="C1" s="184"/>
      <c r="D1" s="184"/>
      <c r="E1" s="185"/>
    </row>
    <row r="2" spans="1:10" x14ac:dyDescent="0.2">
      <c r="A2" s="188"/>
      <c r="B2" s="189"/>
      <c r="C2" s="189"/>
      <c r="D2" s="189"/>
      <c r="E2" s="190"/>
    </row>
    <row r="3" spans="1:10" x14ac:dyDescent="0.2">
      <c r="A3" s="188"/>
      <c r="B3" s="189"/>
      <c r="C3" s="189"/>
      <c r="D3" s="189"/>
      <c r="E3" s="190"/>
    </row>
    <row r="4" spans="1:10" x14ac:dyDescent="0.2">
      <c r="A4" s="188"/>
      <c r="B4" s="189"/>
      <c r="C4" s="189"/>
      <c r="D4" s="189"/>
      <c r="E4" s="190"/>
    </row>
    <row r="5" spans="1:10" x14ac:dyDescent="0.2">
      <c r="A5" s="188"/>
      <c r="B5" s="189"/>
      <c r="C5" s="189"/>
      <c r="D5" s="189"/>
      <c r="E5" s="190"/>
    </row>
    <row r="6" spans="1:10" x14ac:dyDescent="0.2">
      <c r="A6" s="188"/>
      <c r="B6" s="189"/>
      <c r="C6" s="189"/>
      <c r="D6" s="189"/>
      <c r="E6" s="190"/>
    </row>
    <row r="7" spans="1:10" s="192" customFormat="1" ht="15.75" x14ac:dyDescent="0.25">
      <c r="A7" s="188" t="s">
        <v>0</v>
      </c>
      <c r="B7" s="413" t="s">
        <v>93</v>
      </c>
      <c r="C7" s="413"/>
      <c r="D7" s="413"/>
      <c r="E7" s="190"/>
      <c r="F7" s="186"/>
      <c r="G7" s="187"/>
      <c r="H7" s="187"/>
      <c r="I7" s="186"/>
      <c r="J7" s="186"/>
    </row>
    <row r="8" spans="1:10" s="192" customFormat="1" ht="15.75" x14ac:dyDescent="0.25">
      <c r="A8" s="188"/>
      <c r="B8" s="27"/>
      <c r="C8" s="189"/>
      <c r="D8" s="189"/>
      <c r="E8" s="190"/>
      <c r="F8" s="186"/>
      <c r="G8" s="187"/>
      <c r="H8" s="187"/>
      <c r="I8" s="186"/>
      <c r="J8" s="186"/>
    </row>
    <row r="9" spans="1:10" s="192" customFormat="1" ht="15.75" x14ac:dyDescent="0.25">
      <c r="A9" s="415" t="s">
        <v>92</v>
      </c>
      <c r="B9" s="416"/>
      <c r="C9" s="416"/>
      <c r="D9" s="416"/>
      <c r="E9" s="193"/>
      <c r="F9" s="186"/>
      <c r="G9" s="187"/>
      <c r="H9" s="187"/>
      <c r="I9" s="186"/>
      <c r="J9" s="186"/>
    </row>
    <row r="10" spans="1:10" s="192" customFormat="1" ht="15.75" x14ac:dyDescent="0.25">
      <c r="A10" s="176" t="s">
        <v>192</v>
      </c>
      <c r="B10" s="194"/>
      <c r="C10" s="195"/>
      <c r="D10" s="196"/>
      <c r="E10" s="190"/>
      <c r="F10" s="186"/>
      <c r="G10" s="187"/>
      <c r="H10" s="187"/>
      <c r="I10" s="186"/>
      <c r="J10" s="186"/>
    </row>
    <row r="11" spans="1:10" s="192" customFormat="1" ht="16.5" thickBot="1" x14ac:dyDescent="0.3">
      <c r="A11" s="87"/>
      <c r="B11" s="88"/>
      <c r="C11" s="197"/>
      <c r="D11" s="197"/>
      <c r="E11" s="198"/>
      <c r="F11" s="186"/>
      <c r="G11" s="187"/>
      <c r="H11" s="187"/>
      <c r="I11" s="186"/>
      <c r="J11" s="186"/>
    </row>
    <row r="12" spans="1:10" s="192" customFormat="1" ht="15.75" x14ac:dyDescent="0.25">
      <c r="A12" s="3" t="s">
        <v>2</v>
      </c>
      <c r="B12" s="4" t="s">
        <v>81</v>
      </c>
      <c r="C12" s="4" t="s">
        <v>82</v>
      </c>
      <c r="D12" s="4" t="s">
        <v>5</v>
      </c>
      <c r="E12" s="190"/>
      <c r="F12" s="186"/>
      <c r="G12" s="187"/>
      <c r="H12" s="187"/>
      <c r="I12" s="186"/>
      <c r="J12" s="186"/>
    </row>
    <row r="13" spans="1:10" s="192" customFormat="1" ht="15.75" x14ac:dyDescent="0.25">
      <c r="A13" s="3" t="s">
        <v>83</v>
      </c>
      <c r="B13" s="4" t="s">
        <v>84</v>
      </c>
      <c r="C13" s="4" t="s">
        <v>85</v>
      </c>
      <c r="D13" s="4" t="s">
        <v>86</v>
      </c>
      <c r="E13" s="190"/>
      <c r="F13" s="186"/>
      <c r="G13" s="187"/>
      <c r="H13" s="187"/>
      <c r="I13" s="186"/>
      <c r="J13" s="186"/>
    </row>
    <row r="14" spans="1:10" s="192" customFormat="1" ht="15.75" x14ac:dyDescent="0.25">
      <c r="A14" s="3" t="s">
        <v>87</v>
      </c>
      <c r="B14" s="4" t="s">
        <v>23</v>
      </c>
      <c r="C14" s="199"/>
      <c r="D14" s="4" t="s">
        <v>23</v>
      </c>
      <c r="E14" s="190"/>
      <c r="F14" s="186"/>
      <c r="G14" s="187"/>
      <c r="H14" s="187"/>
      <c r="I14" s="186"/>
      <c r="J14" s="186"/>
    </row>
    <row r="15" spans="1:10" s="192" customFormat="1" ht="15.75" x14ac:dyDescent="0.25">
      <c r="A15" s="200"/>
      <c r="B15" s="386"/>
      <c r="C15" s="199"/>
      <c r="D15" s="199"/>
      <c r="E15" s="190"/>
      <c r="F15" s="186"/>
      <c r="G15" s="187"/>
      <c r="H15" s="187"/>
      <c r="I15" s="186"/>
      <c r="J15" s="186"/>
    </row>
    <row r="16" spans="1:10" s="192" customFormat="1" ht="15.75" x14ac:dyDescent="0.25">
      <c r="A16" s="78" t="s">
        <v>25</v>
      </c>
      <c r="B16" s="388">
        <f>1296.65-29.78-23.58+14-5.62-25.38-13-61+3.5+0.3+0.9-53.3-4.7-104-102+74+80.5+40-5+49+4-75.82-54+53-9+2.2-2.2-3.8-76</f>
        <v>969.87000000000035</v>
      </c>
      <c r="C16" s="101">
        <f>Petrol!C17</f>
        <v>2.6</v>
      </c>
      <c r="D16" s="83">
        <f>B16+C16</f>
        <v>972.47000000000037</v>
      </c>
      <c r="E16" s="201"/>
      <c r="F16" s="359"/>
      <c r="G16" s="366"/>
      <c r="H16" s="187"/>
      <c r="I16" s="186"/>
      <c r="J16" s="186"/>
    </row>
    <row r="17" spans="1:10" s="192" customFormat="1" ht="15.75" x14ac:dyDescent="0.25">
      <c r="A17" s="3" t="s">
        <v>26</v>
      </c>
      <c r="B17" s="29"/>
      <c r="C17" s="24">
        <f>Petrol!C18</f>
        <v>6.8</v>
      </c>
      <c r="D17" s="80">
        <f>B16+C17</f>
        <v>976.6700000000003</v>
      </c>
      <c r="E17" s="190"/>
      <c r="F17" s="359"/>
      <c r="G17" s="366"/>
      <c r="H17" s="187"/>
      <c r="I17" s="186"/>
      <c r="J17" s="186"/>
    </row>
    <row r="18" spans="1:10" s="192" customFormat="1" ht="15.75" x14ac:dyDescent="0.25">
      <c r="A18" s="3" t="s">
        <v>27</v>
      </c>
      <c r="B18" s="29"/>
      <c r="C18" s="24">
        <f>Petrol!C19</f>
        <v>10.5</v>
      </c>
      <c r="D18" s="80">
        <f>B16+C18</f>
        <v>980.37000000000035</v>
      </c>
      <c r="E18" s="190"/>
      <c r="F18" s="359"/>
      <c r="G18" s="366"/>
      <c r="H18" s="187"/>
      <c r="I18" s="186"/>
      <c r="J18" s="186"/>
    </row>
    <row r="19" spans="1:10" s="192" customFormat="1" ht="15.75" x14ac:dyDescent="0.25">
      <c r="A19" s="3" t="s">
        <v>28</v>
      </c>
      <c r="B19" s="29"/>
      <c r="C19" s="24">
        <f>Petrol!C20</f>
        <v>15.5</v>
      </c>
      <c r="D19" s="80">
        <f>$B16+C19</f>
        <v>985.37000000000035</v>
      </c>
      <c r="E19" s="190"/>
      <c r="F19" s="359"/>
      <c r="G19" s="366"/>
      <c r="H19" s="187"/>
      <c r="I19" s="186"/>
      <c r="J19" s="186"/>
    </row>
    <row r="20" spans="1:10" s="192" customFormat="1" ht="15.75" x14ac:dyDescent="0.25">
      <c r="A20" s="3" t="s">
        <v>29</v>
      </c>
      <c r="B20" s="29"/>
      <c r="C20" s="24">
        <f>Petrol!C21</f>
        <v>22.4</v>
      </c>
      <c r="D20" s="80">
        <f>$B16+C20</f>
        <v>992.27000000000032</v>
      </c>
      <c r="E20" s="190"/>
      <c r="F20" s="359"/>
      <c r="G20" s="366"/>
      <c r="H20" s="187"/>
      <c r="I20" s="186"/>
      <c r="J20" s="186"/>
    </row>
    <row r="21" spans="1:10" s="192" customFormat="1" ht="15.75" x14ac:dyDescent="0.25">
      <c r="A21" s="3" t="s">
        <v>30</v>
      </c>
      <c r="B21" s="29"/>
      <c r="C21" s="24">
        <f>Petrol!C22</f>
        <v>32.4</v>
      </c>
      <c r="D21" s="80">
        <f>$B16+C21</f>
        <v>1002.2700000000003</v>
      </c>
      <c r="E21" s="190"/>
      <c r="F21" s="359"/>
      <c r="G21" s="366"/>
      <c r="H21" s="187"/>
      <c r="I21" s="186"/>
      <c r="J21" s="186"/>
    </row>
    <row r="22" spans="1:10" s="192" customFormat="1" ht="15.75" x14ac:dyDescent="0.25">
      <c r="A22" s="3" t="s">
        <v>31</v>
      </c>
      <c r="B22" s="29"/>
      <c r="C22" s="24">
        <f>Petrol!C23</f>
        <v>41.3</v>
      </c>
      <c r="D22" s="80">
        <f>$B16+C22</f>
        <v>1011.1700000000003</v>
      </c>
      <c r="E22" s="190"/>
      <c r="F22" s="359"/>
      <c r="G22" s="366"/>
      <c r="H22" s="187"/>
      <c r="I22" s="186"/>
      <c r="J22" s="186"/>
    </row>
    <row r="23" spans="1:10" s="192" customFormat="1" ht="15.75" x14ac:dyDescent="0.25">
      <c r="A23" s="3" t="s">
        <v>32</v>
      </c>
      <c r="B23" s="29"/>
      <c r="C23" s="24">
        <f>Petrol!C24</f>
        <v>58.2</v>
      </c>
      <c r="D23" s="80">
        <f>$B16+C23</f>
        <v>1028.0700000000004</v>
      </c>
      <c r="E23" s="190"/>
      <c r="F23" s="359"/>
      <c r="G23" s="366"/>
      <c r="H23" s="187"/>
      <c r="I23" s="186"/>
      <c r="J23" s="186"/>
    </row>
    <row r="24" spans="1:10" s="192" customFormat="1" ht="15.75" x14ac:dyDescent="0.25">
      <c r="A24" s="3" t="s">
        <v>33</v>
      </c>
      <c r="B24" s="29"/>
      <c r="C24" s="24">
        <f>Petrol!C25</f>
        <v>76.099999999999994</v>
      </c>
      <c r="D24" s="80">
        <f>$B16+C24</f>
        <v>1045.9700000000003</v>
      </c>
      <c r="E24" s="190"/>
      <c r="F24" s="359"/>
      <c r="G24" s="366"/>
      <c r="H24" s="187"/>
      <c r="I24" s="186"/>
      <c r="J24" s="186"/>
    </row>
    <row r="25" spans="1:10" s="192" customFormat="1" ht="15.75" x14ac:dyDescent="0.25">
      <c r="A25" s="3" t="s">
        <v>34</v>
      </c>
      <c r="B25" s="29"/>
      <c r="C25" s="24">
        <f>Petrol!C26</f>
        <v>87.2</v>
      </c>
      <c r="D25" s="80">
        <f>$B16+C25</f>
        <v>1057.0700000000004</v>
      </c>
      <c r="E25" s="190"/>
      <c r="F25" s="359"/>
      <c r="G25" s="366"/>
      <c r="H25" s="187"/>
      <c r="I25" s="186"/>
      <c r="J25" s="186"/>
    </row>
    <row r="26" spans="1:10" s="192" customFormat="1" ht="15.75" x14ac:dyDescent="0.25">
      <c r="A26" s="3" t="s">
        <v>35</v>
      </c>
      <c r="B26" s="29"/>
      <c r="C26" s="24">
        <f>Petrol!C27</f>
        <v>92.3</v>
      </c>
      <c r="D26" s="80">
        <f>$B16+C26</f>
        <v>1062.1700000000003</v>
      </c>
      <c r="E26" s="190"/>
      <c r="F26" s="359"/>
      <c r="G26" s="366"/>
      <c r="H26" s="187"/>
      <c r="I26" s="186"/>
      <c r="J26" s="186"/>
    </row>
    <row r="27" spans="1:10" s="192" customFormat="1" ht="15.75" x14ac:dyDescent="0.25">
      <c r="A27" s="3" t="s">
        <v>36</v>
      </c>
      <c r="B27" s="29"/>
      <c r="C27" s="24">
        <f>Petrol!C28</f>
        <v>93.6</v>
      </c>
      <c r="D27" s="80">
        <f>$B16+C27</f>
        <v>1063.4700000000003</v>
      </c>
      <c r="E27" s="190"/>
      <c r="F27" s="359"/>
      <c r="G27" s="366"/>
      <c r="H27" s="187"/>
      <c r="I27" s="186"/>
      <c r="J27" s="186"/>
    </row>
    <row r="28" spans="1:10" s="192" customFormat="1" ht="15.75" x14ac:dyDescent="0.25">
      <c r="A28" s="3" t="s">
        <v>37</v>
      </c>
      <c r="B28" s="29"/>
      <c r="C28" s="24">
        <f>Petrol!C29</f>
        <v>89.4</v>
      </c>
      <c r="D28" s="80">
        <f>$B16+C28</f>
        <v>1059.2700000000004</v>
      </c>
      <c r="E28" s="190"/>
      <c r="F28" s="359"/>
      <c r="G28" s="366"/>
      <c r="H28" s="187"/>
      <c r="I28" s="186"/>
      <c r="J28" s="186"/>
    </row>
    <row r="29" spans="1:10" s="192" customFormat="1" ht="15.75" x14ac:dyDescent="0.25">
      <c r="A29" s="3" t="s">
        <v>38</v>
      </c>
      <c r="B29" s="29"/>
      <c r="C29" s="24">
        <f>Petrol!C30</f>
        <v>105.3</v>
      </c>
      <c r="D29" s="80">
        <f>$B16+C29</f>
        <v>1075.1700000000003</v>
      </c>
      <c r="E29" s="190"/>
      <c r="F29" s="359"/>
      <c r="G29" s="366"/>
      <c r="H29" s="187"/>
      <c r="I29" s="186"/>
      <c r="J29" s="186"/>
    </row>
    <row r="30" spans="1:10" s="192" customFormat="1" ht="15.75" x14ac:dyDescent="0.25">
      <c r="A30" s="3" t="s">
        <v>39</v>
      </c>
      <c r="B30" s="29"/>
      <c r="C30" s="24">
        <f>Petrol!C31</f>
        <v>112.5</v>
      </c>
      <c r="D30" s="80">
        <f>$B16+C30</f>
        <v>1082.3700000000003</v>
      </c>
      <c r="E30" s="190"/>
      <c r="F30" s="359"/>
      <c r="G30" s="366"/>
      <c r="H30" s="187"/>
      <c r="I30" s="186"/>
      <c r="J30" s="186"/>
    </row>
    <row r="31" spans="1:10" s="192" customFormat="1" ht="15.75" x14ac:dyDescent="0.25">
      <c r="A31" s="81" t="s">
        <v>70</v>
      </c>
      <c r="B31" s="199"/>
      <c r="C31" s="24">
        <f>Petrol!C32</f>
        <v>41.3</v>
      </c>
      <c r="D31" s="80">
        <f>$B16+C31</f>
        <v>1011.1700000000003</v>
      </c>
      <c r="E31" s="190"/>
      <c r="F31" s="359"/>
      <c r="G31" s="366"/>
      <c r="H31" s="187"/>
      <c r="I31" s="186"/>
      <c r="J31" s="186"/>
    </row>
    <row r="32" spans="1:10" s="192" customFormat="1" ht="15.75" x14ac:dyDescent="0.25">
      <c r="A32" s="81" t="s">
        <v>71</v>
      </c>
      <c r="B32" s="199"/>
      <c r="C32" s="24">
        <f>Petrol!C33</f>
        <v>112.5</v>
      </c>
      <c r="D32" s="80">
        <f>$B16+C32</f>
        <v>1082.3700000000003</v>
      </c>
      <c r="E32" s="190"/>
      <c r="F32" s="359"/>
      <c r="G32" s="366"/>
      <c r="H32" s="187"/>
      <c r="I32" s="186"/>
      <c r="J32" s="186"/>
    </row>
    <row r="33" spans="1:10" s="192" customFormat="1" ht="15.75" x14ac:dyDescent="0.25">
      <c r="A33" s="200"/>
      <c r="B33" s="202"/>
      <c r="C33" s="202"/>
      <c r="D33" s="79"/>
      <c r="E33" s="203"/>
      <c r="F33" s="359"/>
      <c r="G33" s="208"/>
      <c r="H33" s="187"/>
      <c r="I33" s="186"/>
      <c r="J33" s="186"/>
    </row>
    <row r="34" spans="1:10" s="192" customFormat="1" ht="15.75" x14ac:dyDescent="0.25">
      <c r="A34" s="204"/>
      <c r="B34" s="189"/>
      <c r="C34" s="189"/>
      <c r="D34" s="80"/>
      <c r="E34" s="190"/>
      <c r="F34" s="359"/>
      <c r="G34" s="208"/>
      <c r="H34" s="187"/>
      <c r="I34" s="186"/>
      <c r="J34" s="186"/>
    </row>
    <row r="35" spans="1:10" s="192" customFormat="1" ht="15.75" x14ac:dyDescent="0.25">
      <c r="A35" s="3" t="s">
        <v>40</v>
      </c>
      <c r="B35" s="29">
        <f>B16</f>
        <v>969.87000000000035</v>
      </c>
      <c r="C35" s="24">
        <f>Petrol!C36</f>
        <v>16.100000000000001</v>
      </c>
      <c r="D35" s="80">
        <f>$B16+C35</f>
        <v>985.97000000000037</v>
      </c>
      <c r="E35" s="190"/>
      <c r="F35" s="359"/>
      <c r="G35" s="366"/>
      <c r="H35" s="187"/>
      <c r="I35" s="186"/>
      <c r="J35" s="186"/>
    </row>
    <row r="36" spans="1:10" s="192" customFormat="1" ht="15.75" x14ac:dyDescent="0.25">
      <c r="A36" s="3" t="s">
        <v>98</v>
      </c>
      <c r="B36" s="29"/>
      <c r="C36" s="24">
        <f>Petrol!C37</f>
        <v>25.4</v>
      </c>
      <c r="D36" s="80">
        <f>B35+C36</f>
        <v>995.27000000000032</v>
      </c>
      <c r="E36" s="190"/>
      <c r="F36" s="359"/>
      <c r="G36" s="366"/>
      <c r="H36" s="187"/>
      <c r="I36" s="186"/>
      <c r="J36" s="186"/>
    </row>
    <row r="37" spans="1:10" s="192" customFormat="1" ht="15.75" x14ac:dyDescent="0.25">
      <c r="A37" s="3" t="s">
        <v>41</v>
      </c>
      <c r="B37" s="29"/>
      <c r="C37" s="24">
        <f>Petrol!C38</f>
        <v>20</v>
      </c>
      <c r="D37" s="80">
        <f>B35+C37</f>
        <v>989.87000000000035</v>
      </c>
      <c r="E37" s="190"/>
      <c r="F37" s="359"/>
      <c r="G37" s="366"/>
      <c r="H37" s="187"/>
      <c r="I37" s="186"/>
      <c r="J37" s="186"/>
    </row>
    <row r="38" spans="1:10" s="192" customFormat="1" ht="15.75" x14ac:dyDescent="0.25">
      <c r="A38" s="3" t="s">
        <v>42</v>
      </c>
      <c r="B38" s="29"/>
      <c r="C38" s="24">
        <f>Petrol!C39</f>
        <v>28.5</v>
      </c>
      <c r="D38" s="80">
        <f>B35+C38</f>
        <v>998.37000000000035</v>
      </c>
      <c r="E38" s="190"/>
      <c r="F38" s="359"/>
      <c r="G38" s="366"/>
      <c r="H38" s="187"/>
      <c r="I38" s="186"/>
      <c r="J38" s="186"/>
    </row>
    <row r="39" spans="1:10" s="192" customFormat="1" ht="15.75" x14ac:dyDescent="0.25">
      <c r="A39" s="3" t="s">
        <v>43</v>
      </c>
      <c r="B39" s="29"/>
      <c r="C39" s="24">
        <f>Petrol!C40</f>
        <v>39.1</v>
      </c>
      <c r="D39" s="80">
        <f>B35+C39</f>
        <v>1008.9700000000004</v>
      </c>
      <c r="E39" s="190"/>
      <c r="F39" s="359"/>
      <c r="G39" s="366"/>
      <c r="H39" s="187"/>
      <c r="I39" s="186"/>
      <c r="J39" s="186"/>
    </row>
    <row r="40" spans="1:10" s="192" customFormat="1" ht="15.75" x14ac:dyDescent="0.25">
      <c r="A40" s="3" t="s">
        <v>44</v>
      </c>
      <c r="B40" s="29"/>
      <c r="C40" s="24">
        <f>Petrol!C41</f>
        <v>36.799999999999997</v>
      </c>
      <c r="D40" s="80">
        <f>B35+C40</f>
        <v>1006.6700000000003</v>
      </c>
      <c r="E40" s="190"/>
      <c r="F40" s="359"/>
      <c r="G40" s="366"/>
      <c r="H40" s="187"/>
      <c r="I40" s="186"/>
      <c r="J40" s="186"/>
    </row>
    <row r="41" spans="1:10" s="192" customFormat="1" ht="15.75" x14ac:dyDescent="0.25">
      <c r="A41" s="3" t="s">
        <v>45</v>
      </c>
      <c r="B41" s="29"/>
      <c r="C41" s="24">
        <f>Petrol!C42</f>
        <v>46.6</v>
      </c>
      <c r="D41" s="80">
        <f>$B35+C41</f>
        <v>1016.4700000000004</v>
      </c>
      <c r="E41" s="190"/>
      <c r="F41" s="359"/>
      <c r="G41" s="366"/>
      <c r="H41" s="187"/>
      <c r="I41" s="186"/>
      <c r="J41" s="186"/>
    </row>
    <row r="42" spans="1:10" s="192" customFormat="1" ht="15.75" x14ac:dyDescent="0.25">
      <c r="A42" s="3" t="s">
        <v>46</v>
      </c>
      <c r="B42" s="29"/>
      <c r="C42" s="24">
        <f>Petrol!C43</f>
        <v>50.4</v>
      </c>
      <c r="D42" s="80">
        <f>$B35+C42</f>
        <v>1020.2700000000003</v>
      </c>
      <c r="E42" s="190"/>
      <c r="F42" s="359"/>
      <c r="G42" s="366"/>
      <c r="H42" s="187"/>
      <c r="I42" s="186"/>
      <c r="J42" s="186"/>
    </row>
    <row r="43" spans="1:10" s="192" customFormat="1" ht="15.75" x14ac:dyDescent="0.25">
      <c r="A43" s="3" t="s">
        <v>47</v>
      </c>
      <c r="B43" s="29"/>
      <c r="C43" s="24">
        <f>Petrol!C44</f>
        <v>58.9</v>
      </c>
      <c r="D43" s="80">
        <f>$B35+C43</f>
        <v>1028.7700000000004</v>
      </c>
      <c r="E43" s="190"/>
      <c r="F43" s="359"/>
      <c r="G43" s="366"/>
      <c r="H43" s="187"/>
      <c r="I43" s="186"/>
      <c r="J43" s="186"/>
    </row>
    <row r="44" spans="1:10" s="192" customFormat="1" ht="15.75" x14ac:dyDescent="0.25">
      <c r="A44" s="200"/>
      <c r="B44" s="202"/>
      <c r="C44" s="90"/>
      <c r="D44" s="79"/>
      <c r="E44" s="203"/>
      <c r="F44" s="359"/>
      <c r="G44" s="367"/>
      <c r="H44" s="187"/>
      <c r="I44" s="186"/>
      <c r="J44" s="186"/>
    </row>
    <row r="45" spans="1:10" s="192" customFormat="1" ht="15.75" x14ac:dyDescent="0.25">
      <c r="A45" s="204"/>
      <c r="B45" s="189"/>
      <c r="C45" s="189"/>
      <c r="D45" s="80"/>
      <c r="E45" s="190"/>
      <c r="F45" s="359"/>
      <c r="G45" s="208"/>
      <c r="H45" s="187"/>
      <c r="I45" s="186"/>
      <c r="J45" s="186"/>
    </row>
    <row r="46" spans="1:10" s="192" customFormat="1" ht="15.75" x14ac:dyDescent="0.25">
      <c r="A46" s="3" t="s">
        <v>48</v>
      </c>
      <c r="B46" s="29">
        <f>B16</f>
        <v>969.87000000000035</v>
      </c>
      <c r="C46" s="24">
        <f>Petrol!C47</f>
        <v>10.199999999999999</v>
      </c>
      <c r="D46" s="80">
        <f>$B46+C46</f>
        <v>980.07000000000039</v>
      </c>
      <c r="E46" s="190"/>
      <c r="F46" s="359"/>
      <c r="G46" s="366"/>
      <c r="H46" s="187"/>
      <c r="I46" s="186"/>
      <c r="J46" s="186"/>
    </row>
    <row r="47" spans="1:10" s="192" customFormat="1" ht="15.75" x14ac:dyDescent="0.25">
      <c r="A47" s="3" t="s">
        <v>49</v>
      </c>
      <c r="B47" s="29"/>
      <c r="C47" s="24">
        <f>Petrol!C48</f>
        <v>25.6</v>
      </c>
      <c r="D47" s="80">
        <f>$B46+C47</f>
        <v>995.47000000000037</v>
      </c>
      <c r="E47" s="190"/>
      <c r="F47" s="359"/>
      <c r="G47" s="366"/>
      <c r="H47" s="187"/>
      <c r="I47" s="186"/>
      <c r="J47" s="186"/>
    </row>
    <row r="48" spans="1:10" s="192" customFormat="1" ht="15.75" x14ac:dyDescent="0.25">
      <c r="A48" s="3" t="s">
        <v>50</v>
      </c>
      <c r="B48" s="29"/>
      <c r="C48" s="24">
        <f>Petrol!C49</f>
        <v>32.4</v>
      </c>
      <c r="D48" s="80">
        <f>$B46+C48</f>
        <v>1002.2700000000003</v>
      </c>
      <c r="E48" s="190"/>
      <c r="F48" s="359"/>
      <c r="G48" s="366"/>
      <c r="H48" s="187"/>
      <c r="I48" s="186"/>
      <c r="J48" s="186"/>
    </row>
    <row r="49" spans="1:10" s="192" customFormat="1" ht="15.75" x14ac:dyDescent="0.25">
      <c r="A49" s="3" t="s">
        <v>51</v>
      </c>
      <c r="B49" s="29"/>
      <c r="C49" s="24">
        <f>Petrol!C50</f>
        <v>37.700000000000003</v>
      </c>
      <c r="D49" s="80">
        <f>$B46+C49</f>
        <v>1007.5700000000004</v>
      </c>
      <c r="E49" s="190"/>
      <c r="F49" s="359"/>
      <c r="G49" s="366"/>
      <c r="H49" s="187"/>
      <c r="I49" s="186"/>
      <c r="J49" s="186"/>
    </row>
    <row r="50" spans="1:10" s="192" customFormat="1" ht="15.75" x14ac:dyDescent="0.25">
      <c r="A50" s="82" t="s">
        <v>52</v>
      </c>
      <c r="B50" s="83" t="s">
        <v>53</v>
      </c>
      <c r="C50" s="83">
        <f>Petrol!C51</f>
        <v>35.299999999999997</v>
      </c>
      <c r="D50" s="83">
        <f>$B46+C50</f>
        <v>1005.1700000000003</v>
      </c>
      <c r="E50" s="201"/>
      <c r="F50" s="359"/>
      <c r="G50" s="366"/>
      <c r="H50" s="187"/>
      <c r="I50" s="186"/>
      <c r="J50" s="186"/>
    </row>
    <row r="51" spans="1:10" s="192" customFormat="1" ht="15.75" x14ac:dyDescent="0.25">
      <c r="A51" s="3" t="s">
        <v>54</v>
      </c>
      <c r="B51" s="29"/>
      <c r="C51" s="24">
        <f>Petrol!C52</f>
        <v>47.1</v>
      </c>
      <c r="D51" s="80">
        <f>$B46+C51</f>
        <v>1016.9700000000004</v>
      </c>
      <c r="E51" s="190"/>
      <c r="F51" s="359"/>
      <c r="G51" s="366"/>
      <c r="H51" s="187"/>
      <c r="I51" s="186"/>
      <c r="J51" s="186"/>
    </row>
    <row r="52" spans="1:10" s="192" customFormat="1" ht="15.75" x14ac:dyDescent="0.25">
      <c r="A52" s="3" t="s">
        <v>55</v>
      </c>
      <c r="B52" s="29"/>
      <c r="C52" s="24">
        <f>Petrol!C53</f>
        <v>62.9</v>
      </c>
      <c r="D52" s="80">
        <f>$B46+C52</f>
        <v>1032.7700000000004</v>
      </c>
      <c r="E52" s="190"/>
      <c r="F52" s="359"/>
      <c r="G52" s="366"/>
      <c r="H52" s="187"/>
      <c r="I52" s="186"/>
      <c r="J52" s="186"/>
    </row>
    <row r="53" spans="1:10" s="192" customFormat="1" ht="15.75" x14ac:dyDescent="0.25">
      <c r="A53" s="3" t="s">
        <v>56</v>
      </c>
      <c r="B53" s="29"/>
      <c r="C53" s="24">
        <f>Petrol!C54</f>
        <v>69</v>
      </c>
      <c r="D53" s="80">
        <f>$B46+C53</f>
        <v>1038.8700000000003</v>
      </c>
      <c r="E53" s="190"/>
      <c r="F53" s="359"/>
      <c r="G53" s="366"/>
      <c r="H53" s="187"/>
      <c r="I53" s="186"/>
      <c r="J53" s="186"/>
    </row>
    <row r="54" spans="1:10" s="192" customFormat="1" ht="15.75" x14ac:dyDescent="0.25">
      <c r="A54" s="3" t="s">
        <v>57</v>
      </c>
      <c r="B54" s="29"/>
      <c r="C54" s="24">
        <f>Petrol!C55</f>
        <v>82.1</v>
      </c>
      <c r="D54" s="80">
        <f>$B46+C54</f>
        <v>1051.9700000000003</v>
      </c>
      <c r="E54" s="190"/>
      <c r="F54" s="359"/>
      <c r="G54" s="366"/>
      <c r="H54" s="187"/>
      <c r="I54" s="186"/>
      <c r="J54" s="186"/>
    </row>
    <row r="55" spans="1:10" s="192" customFormat="1" ht="15.75" x14ac:dyDescent="0.25">
      <c r="A55" s="3" t="s">
        <v>58</v>
      </c>
      <c r="B55" s="189"/>
      <c r="C55" s="24">
        <f>Petrol!C56</f>
        <v>97.8</v>
      </c>
      <c r="D55" s="80">
        <f>$B46+C55</f>
        <v>1067.6700000000003</v>
      </c>
      <c r="E55" s="190"/>
      <c r="F55" s="359"/>
      <c r="G55" s="366"/>
      <c r="H55" s="187"/>
      <c r="I55" s="186"/>
      <c r="J55" s="186"/>
    </row>
    <row r="56" spans="1:10" s="192" customFormat="1" ht="15.75" x14ac:dyDescent="0.25">
      <c r="A56" s="3" t="s">
        <v>59</v>
      </c>
      <c r="B56" s="189"/>
      <c r="C56" s="24">
        <f>Petrol!C57</f>
        <v>85.7</v>
      </c>
      <c r="D56" s="80">
        <f>$B46+C56</f>
        <v>1055.5700000000004</v>
      </c>
      <c r="E56" s="190"/>
      <c r="F56" s="359"/>
      <c r="G56" s="366"/>
      <c r="H56" s="187"/>
      <c r="I56" s="186"/>
      <c r="J56" s="186"/>
    </row>
    <row r="57" spans="1:10" s="192" customFormat="1" ht="15.75" x14ac:dyDescent="0.25">
      <c r="A57" s="3" t="s">
        <v>60</v>
      </c>
      <c r="B57" s="189"/>
      <c r="C57" s="24">
        <f>Petrol!C58</f>
        <v>84.6</v>
      </c>
      <c r="D57" s="80">
        <f>$B46+C57</f>
        <v>1054.4700000000003</v>
      </c>
      <c r="E57" s="190"/>
      <c r="F57" s="359"/>
      <c r="G57" s="366"/>
      <c r="H57" s="187"/>
      <c r="I57" s="186"/>
      <c r="J57" s="186"/>
    </row>
    <row r="58" spans="1:10" s="192" customFormat="1" ht="15.75" x14ac:dyDescent="0.25">
      <c r="A58" s="3" t="s">
        <v>61</v>
      </c>
      <c r="B58" s="189"/>
      <c r="C58" s="24">
        <f>Petrol!C59</f>
        <v>98.6</v>
      </c>
      <c r="D58" s="80">
        <f>$B46+C58</f>
        <v>1068.4700000000003</v>
      </c>
      <c r="E58" s="190"/>
      <c r="F58" s="359"/>
      <c r="G58" s="366"/>
      <c r="H58" s="187"/>
      <c r="I58" s="186"/>
      <c r="J58" s="186"/>
    </row>
    <row r="59" spans="1:10" s="192" customFormat="1" ht="15.75" x14ac:dyDescent="0.25">
      <c r="A59" s="81" t="s">
        <v>72</v>
      </c>
      <c r="B59" s="199"/>
      <c r="C59" s="24">
        <f>Petrol!C60</f>
        <v>32.4</v>
      </c>
      <c r="D59" s="80">
        <f>$B46+C59</f>
        <v>1002.2700000000003</v>
      </c>
      <c r="E59" s="190"/>
      <c r="F59" s="359"/>
      <c r="G59" s="366"/>
      <c r="H59" s="187"/>
      <c r="I59" s="186"/>
      <c r="J59" s="186"/>
    </row>
    <row r="60" spans="1:10" s="192" customFormat="1" ht="15.75" x14ac:dyDescent="0.25">
      <c r="A60" s="81" t="s">
        <v>73</v>
      </c>
      <c r="B60" s="199"/>
      <c r="C60" s="24">
        <f>Petrol!C61</f>
        <v>37.700000000000003</v>
      </c>
      <c r="D60" s="80">
        <f>$B46+C60</f>
        <v>1007.5700000000004</v>
      </c>
      <c r="E60" s="190"/>
      <c r="F60" s="359"/>
      <c r="G60" s="366"/>
      <c r="H60" s="187"/>
      <c r="I60" s="186"/>
      <c r="J60" s="186"/>
    </row>
    <row r="61" spans="1:10" s="192" customFormat="1" ht="15.75" x14ac:dyDescent="0.25">
      <c r="A61" s="81" t="s">
        <v>74</v>
      </c>
      <c r="B61" s="199"/>
      <c r="C61" s="24">
        <f>Petrol!C62</f>
        <v>47.1</v>
      </c>
      <c r="D61" s="80">
        <f>$B46+C61</f>
        <v>1016.9700000000004</v>
      </c>
      <c r="E61" s="190"/>
      <c r="F61" s="359"/>
      <c r="G61" s="366"/>
      <c r="H61" s="187"/>
      <c r="I61" s="186"/>
      <c r="J61" s="186"/>
    </row>
    <row r="62" spans="1:10" s="192" customFormat="1" ht="15.75" x14ac:dyDescent="0.25">
      <c r="A62" s="81" t="s">
        <v>75</v>
      </c>
      <c r="B62" s="199"/>
      <c r="C62" s="24">
        <f>Petrol!C63</f>
        <v>62.9</v>
      </c>
      <c r="D62" s="80">
        <f>$B46+C62</f>
        <v>1032.7700000000004</v>
      </c>
      <c r="E62" s="190"/>
      <c r="F62" s="359"/>
      <c r="G62" s="366"/>
      <c r="H62" s="187"/>
      <c r="I62" s="186"/>
      <c r="J62" s="186"/>
    </row>
    <row r="63" spans="1:10" s="192" customFormat="1" ht="15.75" x14ac:dyDescent="0.25">
      <c r="A63" s="81" t="s">
        <v>76</v>
      </c>
      <c r="B63" s="199"/>
      <c r="C63" s="24">
        <f>Petrol!C64</f>
        <v>69</v>
      </c>
      <c r="D63" s="80">
        <f>$B46+C63</f>
        <v>1038.8700000000003</v>
      </c>
      <c r="E63" s="190"/>
      <c r="F63" s="359"/>
      <c r="G63" s="366"/>
      <c r="H63" s="187"/>
      <c r="I63" s="186"/>
      <c r="J63" s="186"/>
    </row>
    <row r="64" spans="1:10" s="192" customFormat="1" ht="15.75" x14ac:dyDescent="0.25">
      <c r="A64" s="81" t="s">
        <v>77</v>
      </c>
      <c r="B64" s="199"/>
      <c r="C64" s="24">
        <f>Petrol!C65</f>
        <v>82.1</v>
      </c>
      <c r="D64" s="80">
        <f>$B46+C64</f>
        <v>1051.9700000000003</v>
      </c>
      <c r="E64" s="190"/>
      <c r="F64" s="359"/>
      <c r="G64" s="366"/>
      <c r="H64" s="187"/>
      <c r="I64" s="186"/>
      <c r="J64" s="186"/>
    </row>
    <row r="65" spans="1:10" s="192" customFormat="1" ht="15.75" x14ac:dyDescent="0.25">
      <c r="A65" s="81" t="s">
        <v>78</v>
      </c>
      <c r="B65" s="199"/>
      <c r="C65" s="24">
        <f>Petrol!C66</f>
        <v>97.8</v>
      </c>
      <c r="D65" s="80">
        <f>$B46+C65</f>
        <v>1067.6700000000003</v>
      </c>
      <c r="E65" s="190"/>
      <c r="F65" s="359"/>
      <c r="G65" s="366"/>
      <c r="H65" s="187"/>
      <c r="I65" s="186"/>
      <c r="J65" s="186"/>
    </row>
    <row r="66" spans="1:10" s="192" customFormat="1" ht="15.75" x14ac:dyDescent="0.25">
      <c r="A66" s="81" t="s">
        <v>79</v>
      </c>
      <c r="B66" s="199"/>
      <c r="C66" s="24">
        <f>Petrol!C67</f>
        <v>98.6</v>
      </c>
      <c r="D66" s="80">
        <f>$B46+C66</f>
        <v>1068.4700000000003</v>
      </c>
      <c r="E66" s="190"/>
      <c r="F66" s="359"/>
      <c r="G66" s="366"/>
      <c r="H66" s="187"/>
      <c r="I66" s="186"/>
      <c r="J66" s="186"/>
    </row>
    <row r="67" spans="1:10" s="192" customFormat="1" ht="15.75" x14ac:dyDescent="0.25">
      <c r="A67" s="78"/>
      <c r="B67" s="202"/>
      <c r="C67" s="202"/>
      <c r="D67" s="79"/>
      <c r="E67" s="203"/>
      <c r="F67" s="359"/>
      <c r="G67" s="208"/>
      <c r="H67" s="187"/>
      <c r="I67" s="186"/>
      <c r="J67" s="186"/>
    </row>
    <row r="68" spans="1:10" s="192" customFormat="1" ht="15.75" x14ac:dyDescent="0.25">
      <c r="A68" s="3"/>
      <c r="B68" s="189"/>
      <c r="C68" s="189"/>
      <c r="D68" s="80"/>
      <c r="E68" s="190"/>
      <c r="F68" s="359"/>
      <c r="G68" s="208"/>
      <c r="H68" s="187"/>
      <c r="I68" s="186"/>
      <c r="J68" s="186"/>
    </row>
    <row r="69" spans="1:10" s="192" customFormat="1" ht="15.75" x14ac:dyDescent="0.25">
      <c r="A69" s="3" t="s">
        <v>62</v>
      </c>
      <c r="B69" s="29">
        <f>B16</f>
        <v>969.87000000000035</v>
      </c>
      <c r="C69" s="24">
        <f>Petrol!C70</f>
        <v>59.2</v>
      </c>
      <c r="D69" s="80">
        <f>$B46+C69</f>
        <v>1029.0700000000004</v>
      </c>
      <c r="E69" s="190"/>
      <c r="F69" s="359"/>
      <c r="G69" s="366"/>
      <c r="H69" s="187"/>
      <c r="I69" s="186"/>
      <c r="J69" s="186"/>
    </row>
    <row r="70" spans="1:10" s="192" customFormat="1" ht="15.75" x14ac:dyDescent="0.25">
      <c r="A70" s="3" t="s">
        <v>63</v>
      </c>
      <c r="B70" s="29"/>
      <c r="C70" s="24">
        <f>Petrol!C71</f>
        <v>80.5</v>
      </c>
      <c r="D70" s="80">
        <f>$B46+C70</f>
        <v>1050.3700000000003</v>
      </c>
      <c r="E70" s="190"/>
      <c r="F70" s="359"/>
      <c r="G70" s="366"/>
      <c r="H70" s="187"/>
      <c r="I70" s="186"/>
      <c r="J70" s="186"/>
    </row>
    <row r="71" spans="1:10" s="192" customFormat="1" ht="15.75" x14ac:dyDescent="0.25">
      <c r="A71" s="3" t="s">
        <v>64</v>
      </c>
      <c r="B71" s="29"/>
      <c r="C71" s="24">
        <f>Petrol!C72</f>
        <v>92.1</v>
      </c>
      <c r="D71" s="80">
        <f>$B46+C71</f>
        <v>1061.9700000000003</v>
      </c>
      <c r="E71" s="190"/>
      <c r="F71" s="359"/>
      <c r="G71" s="366"/>
      <c r="H71" s="187"/>
      <c r="I71" s="186"/>
      <c r="J71" s="186"/>
    </row>
    <row r="72" spans="1:10" s="192" customFormat="1" ht="15.75" x14ac:dyDescent="0.25">
      <c r="A72" s="3" t="s">
        <v>65</v>
      </c>
      <c r="B72" s="29"/>
      <c r="C72" s="24">
        <f>Petrol!C73</f>
        <v>90.7</v>
      </c>
      <c r="D72" s="80">
        <f>$B46+C72</f>
        <v>1060.5700000000004</v>
      </c>
      <c r="E72" s="190"/>
      <c r="F72" s="359"/>
      <c r="G72" s="366"/>
      <c r="H72" s="187"/>
      <c r="I72" s="186"/>
      <c r="J72" s="186"/>
    </row>
    <row r="73" spans="1:10" s="192" customFormat="1" ht="15.75" x14ac:dyDescent="0.25">
      <c r="A73" s="3" t="s">
        <v>88</v>
      </c>
      <c r="B73" s="80" t="s">
        <v>89</v>
      </c>
      <c r="C73" s="24">
        <f>Petrol!C74</f>
        <v>94.7</v>
      </c>
      <c r="D73" s="80">
        <f>$B46+C73</f>
        <v>1064.5700000000004</v>
      </c>
      <c r="E73" s="190"/>
      <c r="F73" s="359"/>
      <c r="G73" s="366"/>
      <c r="H73" s="187"/>
      <c r="I73" s="186"/>
      <c r="J73" s="186"/>
    </row>
    <row r="74" spans="1:10" s="192" customFormat="1" ht="15.75" x14ac:dyDescent="0.25">
      <c r="A74" s="3" t="s">
        <v>67</v>
      </c>
      <c r="B74" s="29"/>
      <c r="C74" s="24">
        <f>Petrol!C75</f>
        <v>94.7</v>
      </c>
      <c r="D74" s="80">
        <f>$B46+C74</f>
        <v>1064.5700000000004</v>
      </c>
      <c r="E74" s="190"/>
      <c r="F74" s="359"/>
      <c r="G74" s="366"/>
      <c r="H74" s="187"/>
      <c r="I74" s="186"/>
      <c r="J74" s="186"/>
    </row>
    <row r="75" spans="1:10" s="192" customFormat="1" ht="15.75" x14ac:dyDescent="0.25">
      <c r="A75" s="3" t="s">
        <v>68</v>
      </c>
      <c r="B75" s="29"/>
      <c r="C75" s="24">
        <f>Petrol!C76</f>
        <v>105.2</v>
      </c>
      <c r="D75" s="80">
        <f>$B46+C75</f>
        <v>1075.0700000000004</v>
      </c>
      <c r="E75" s="190"/>
      <c r="F75" s="359"/>
      <c r="G75" s="366"/>
      <c r="H75" s="187"/>
      <c r="I75" s="186"/>
      <c r="J75" s="186"/>
    </row>
    <row r="76" spans="1:10" s="192" customFormat="1" ht="16.5" thickBot="1" x14ac:dyDescent="0.3">
      <c r="A76" s="206"/>
      <c r="B76" s="197"/>
      <c r="C76" s="91"/>
      <c r="D76" s="197"/>
      <c r="E76" s="198"/>
      <c r="F76" s="186"/>
      <c r="G76" s="187"/>
      <c r="H76" s="187"/>
      <c r="I76" s="186"/>
      <c r="J76" s="186"/>
    </row>
    <row r="77" spans="1:10" s="192" customFormat="1" ht="16.5" thickBot="1" x14ac:dyDescent="0.3">
      <c r="A77" s="207"/>
      <c r="B77" s="207"/>
      <c r="C77" s="207"/>
      <c r="D77" s="207"/>
      <c r="E77" s="208"/>
      <c r="F77" s="186"/>
      <c r="G77" s="187"/>
      <c r="H77" s="187"/>
      <c r="I77" s="186"/>
      <c r="J77" s="186"/>
    </row>
    <row r="78" spans="1:10" s="192" customFormat="1" ht="15.75" x14ac:dyDescent="0.25">
      <c r="A78" s="209"/>
      <c r="B78" s="210"/>
      <c r="C78" s="210"/>
      <c r="D78" s="210"/>
      <c r="E78" s="211"/>
      <c r="F78" s="186"/>
      <c r="G78" s="187"/>
      <c r="H78" s="187"/>
      <c r="I78" s="186"/>
      <c r="J78" s="186"/>
    </row>
    <row r="79" spans="1:10" s="192" customFormat="1" ht="15.75" x14ac:dyDescent="0.25">
      <c r="A79" s="212"/>
      <c r="B79" s="187"/>
      <c r="C79" s="187"/>
      <c r="D79" s="187"/>
      <c r="E79" s="213"/>
      <c r="F79" s="186"/>
      <c r="G79" s="187"/>
      <c r="H79" s="187"/>
      <c r="I79" s="186"/>
      <c r="J79" s="186"/>
    </row>
    <row r="80" spans="1:10" s="192" customFormat="1" ht="15.75" x14ac:dyDescent="0.25">
      <c r="A80" s="212"/>
      <c r="B80" s="187"/>
      <c r="C80" s="187"/>
      <c r="D80" s="187"/>
      <c r="E80" s="213"/>
      <c r="F80" s="186"/>
      <c r="G80" s="187"/>
      <c r="H80" s="187"/>
      <c r="I80" s="186"/>
      <c r="J80" s="186"/>
    </row>
    <row r="81" spans="1:10" s="192" customFormat="1" ht="15.75" x14ac:dyDescent="0.25">
      <c r="A81" s="212"/>
      <c r="B81" s="187"/>
      <c r="C81" s="187"/>
      <c r="D81" s="187"/>
      <c r="E81" s="213"/>
      <c r="F81" s="186"/>
      <c r="G81" s="187"/>
      <c r="H81" s="187"/>
      <c r="I81" s="186"/>
      <c r="J81" s="186"/>
    </row>
    <row r="82" spans="1:10" s="192" customFormat="1" ht="15.75" x14ac:dyDescent="0.25">
      <c r="A82" s="212"/>
      <c r="B82" s="187"/>
      <c r="C82" s="187"/>
      <c r="D82" s="187"/>
      <c r="E82" s="213"/>
      <c r="F82" s="186"/>
      <c r="G82" s="187"/>
      <c r="H82" s="187"/>
      <c r="I82" s="186"/>
      <c r="J82" s="186"/>
    </row>
    <row r="83" spans="1:10" s="192" customFormat="1" ht="15.75" x14ac:dyDescent="0.25">
      <c r="A83" s="188" t="s">
        <v>0</v>
      </c>
      <c r="B83" s="413" t="s">
        <v>94</v>
      </c>
      <c r="C83" s="414"/>
      <c r="D83" s="414"/>
      <c r="E83" s="190"/>
      <c r="F83" s="186"/>
      <c r="G83" s="187"/>
      <c r="H83" s="187"/>
      <c r="I83" s="186"/>
      <c r="J83" s="186"/>
    </row>
    <row r="84" spans="1:10" s="192" customFormat="1" ht="15.75" x14ac:dyDescent="0.25">
      <c r="A84" s="188"/>
      <c r="B84" s="27"/>
      <c r="C84" s="189"/>
      <c r="D84" s="189"/>
      <c r="E84" s="190"/>
      <c r="F84" s="186"/>
      <c r="G84" s="187"/>
      <c r="H84" s="187"/>
      <c r="I84" s="186"/>
      <c r="J84" s="186"/>
    </row>
    <row r="85" spans="1:10" s="192" customFormat="1" ht="15.75" x14ac:dyDescent="0.25">
      <c r="A85" s="417" t="str">
        <f>A9</f>
        <v xml:space="preserve">WHOLESALE PRICES IN THE REPUBLIC OF SOUTH AFRICA </v>
      </c>
      <c r="B85" s="418"/>
      <c r="C85" s="418"/>
      <c r="D85" s="418"/>
      <c r="E85" s="193"/>
      <c r="F85" s="186"/>
      <c r="G85" s="187"/>
      <c r="H85" s="187"/>
      <c r="I85" s="186"/>
      <c r="J85" s="186"/>
    </row>
    <row r="86" spans="1:10" s="192" customFormat="1" ht="15.75" x14ac:dyDescent="0.25">
      <c r="A86" s="214" t="str">
        <f>A10</f>
        <v>EFFECTIVE 06 JANUARY 2016</v>
      </c>
      <c r="B86" s="215"/>
      <c r="C86" s="199"/>
      <c r="D86" s="191"/>
      <c r="E86" s="190"/>
      <c r="F86" s="186"/>
      <c r="G86" s="187"/>
      <c r="H86" s="187"/>
      <c r="I86" s="186"/>
      <c r="J86" s="186"/>
    </row>
    <row r="87" spans="1:10" s="192" customFormat="1" ht="16.5" thickBot="1" x14ac:dyDescent="0.3">
      <c r="A87" s="87"/>
      <c r="B87" s="88"/>
      <c r="C87" s="197"/>
      <c r="D87" s="197"/>
      <c r="E87" s="198"/>
      <c r="F87" s="186"/>
      <c r="G87" s="187"/>
      <c r="H87" s="187"/>
      <c r="I87" s="186"/>
      <c r="J87" s="186"/>
    </row>
    <row r="88" spans="1:10" s="192" customFormat="1" ht="15.75" x14ac:dyDescent="0.25">
      <c r="A88" s="92" t="s">
        <v>2</v>
      </c>
      <c r="B88" s="93" t="s">
        <v>81</v>
      </c>
      <c r="C88" s="93" t="s">
        <v>82</v>
      </c>
      <c r="D88" s="93" t="s">
        <v>5</v>
      </c>
      <c r="E88" s="190"/>
      <c r="F88" s="186"/>
      <c r="G88" s="187"/>
      <c r="H88" s="187"/>
      <c r="I88" s="186"/>
      <c r="J88" s="186"/>
    </row>
    <row r="89" spans="1:10" s="192" customFormat="1" ht="15.75" x14ac:dyDescent="0.25">
      <c r="A89" s="3" t="s">
        <v>83</v>
      </c>
      <c r="B89" s="4" t="s">
        <v>84</v>
      </c>
      <c r="C89" s="4" t="s">
        <v>85</v>
      </c>
      <c r="D89" s="4" t="s">
        <v>86</v>
      </c>
      <c r="E89" s="190"/>
      <c r="F89" s="186"/>
      <c r="G89" s="187"/>
      <c r="H89" s="187"/>
      <c r="I89" s="186"/>
      <c r="J89" s="186"/>
    </row>
    <row r="90" spans="1:10" s="192" customFormat="1" ht="15.75" x14ac:dyDescent="0.25">
      <c r="A90" s="3" t="s">
        <v>87</v>
      </c>
      <c r="B90" s="4" t="s">
        <v>23</v>
      </c>
      <c r="C90" s="199"/>
      <c r="D90" s="4" t="s">
        <v>23</v>
      </c>
      <c r="E90" s="190"/>
      <c r="F90" s="186"/>
      <c r="G90" s="187"/>
      <c r="H90" s="187"/>
      <c r="I90" s="186"/>
      <c r="J90" s="186"/>
    </row>
    <row r="91" spans="1:10" s="192" customFormat="1" ht="15.75" x14ac:dyDescent="0.25">
      <c r="A91" s="204"/>
      <c r="B91" s="199"/>
      <c r="C91" s="199"/>
      <c r="D91" s="199"/>
      <c r="E91" s="190"/>
      <c r="F91" s="186"/>
      <c r="G91" s="187"/>
      <c r="H91" s="187"/>
      <c r="I91" s="186"/>
      <c r="J91" s="186"/>
    </row>
    <row r="92" spans="1:10" s="192" customFormat="1" ht="15.75" x14ac:dyDescent="0.25">
      <c r="A92" s="82" t="s">
        <v>25</v>
      </c>
      <c r="B92" s="330">
        <f>1246.69+14-4.62-24.38-13-60+3.5+0.3+0.9-54.3-4.7-105-102+74+80.5+42-5+46+4-73.82-51+51-10+2.2-1.8-2.2-78</f>
        <v>975.27000000000021</v>
      </c>
      <c r="C92" s="101">
        <f t="shared" ref="C92:C108" si="0">C16</f>
        <v>2.6</v>
      </c>
      <c r="D92" s="83">
        <f>B92+C92</f>
        <v>977.87000000000023</v>
      </c>
      <c r="E92" s="201"/>
      <c r="F92" s="359"/>
      <c r="G92" s="366"/>
      <c r="H92" s="187"/>
      <c r="I92" s="186"/>
      <c r="J92" s="186"/>
    </row>
    <row r="93" spans="1:10" s="192" customFormat="1" ht="15.75" x14ac:dyDescent="0.25">
      <c r="A93" s="3" t="s">
        <v>26</v>
      </c>
      <c r="B93" s="29"/>
      <c r="C93" s="24">
        <f t="shared" si="0"/>
        <v>6.8</v>
      </c>
      <c r="D93" s="80">
        <f>B92+C93</f>
        <v>982.07000000000016</v>
      </c>
      <c r="E93" s="190"/>
      <c r="F93" s="359"/>
      <c r="G93" s="366"/>
      <c r="H93" s="187"/>
      <c r="I93" s="186"/>
      <c r="J93" s="186"/>
    </row>
    <row r="94" spans="1:10" s="192" customFormat="1" ht="15.75" x14ac:dyDescent="0.25">
      <c r="A94" s="3" t="s">
        <v>27</v>
      </c>
      <c r="B94" s="29"/>
      <c r="C94" s="24">
        <f t="shared" si="0"/>
        <v>10.5</v>
      </c>
      <c r="D94" s="80">
        <f>B92+C94</f>
        <v>985.77000000000021</v>
      </c>
      <c r="E94" s="190"/>
      <c r="F94" s="359"/>
      <c r="G94" s="366"/>
      <c r="H94" s="187"/>
      <c r="I94" s="186"/>
      <c r="J94" s="186"/>
    </row>
    <row r="95" spans="1:10" s="192" customFormat="1" ht="15.75" x14ac:dyDescent="0.25">
      <c r="A95" s="3" t="s">
        <v>28</v>
      </c>
      <c r="B95" s="29"/>
      <c r="C95" s="24">
        <f t="shared" si="0"/>
        <v>15.5</v>
      </c>
      <c r="D95" s="80">
        <f>$B92+C95</f>
        <v>990.77000000000021</v>
      </c>
      <c r="E95" s="190"/>
      <c r="F95" s="359"/>
      <c r="G95" s="366"/>
      <c r="H95" s="187"/>
      <c r="I95" s="186"/>
      <c r="J95" s="186"/>
    </row>
    <row r="96" spans="1:10" s="192" customFormat="1" ht="15.75" x14ac:dyDescent="0.25">
      <c r="A96" s="3" t="s">
        <v>29</v>
      </c>
      <c r="B96" s="29"/>
      <c r="C96" s="24">
        <f t="shared" si="0"/>
        <v>22.4</v>
      </c>
      <c r="D96" s="80">
        <f>$B92+C96</f>
        <v>997.67000000000019</v>
      </c>
      <c r="E96" s="190"/>
      <c r="F96" s="359"/>
      <c r="G96" s="366"/>
      <c r="H96" s="187"/>
      <c r="I96" s="186"/>
      <c r="J96" s="186"/>
    </row>
    <row r="97" spans="1:10" s="192" customFormat="1" ht="15.75" x14ac:dyDescent="0.25">
      <c r="A97" s="3" t="s">
        <v>30</v>
      </c>
      <c r="B97" s="29"/>
      <c r="C97" s="24">
        <f t="shared" si="0"/>
        <v>32.4</v>
      </c>
      <c r="D97" s="80">
        <f>$B92+C97</f>
        <v>1007.6700000000002</v>
      </c>
      <c r="E97" s="190"/>
      <c r="F97" s="359"/>
      <c r="G97" s="366"/>
      <c r="H97" s="187"/>
      <c r="I97" s="186"/>
      <c r="J97" s="186"/>
    </row>
    <row r="98" spans="1:10" s="192" customFormat="1" ht="15.75" x14ac:dyDescent="0.25">
      <c r="A98" s="3" t="s">
        <v>31</v>
      </c>
      <c r="B98" s="29"/>
      <c r="C98" s="24">
        <f t="shared" si="0"/>
        <v>41.3</v>
      </c>
      <c r="D98" s="80">
        <f>$B92+C98</f>
        <v>1016.5700000000002</v>
      </c>
      <c r="E98" s="190"/>
      <c r="F98" s="359"/>
      <c r="G98" s="366"/>
      <c r="H98" s="187"/>
      <c r="I98" s="186"/>
      <c r="J98" s="186"/>
    </row>
    <row r="99" spans="1:10" s="192" customFormat="1" ht="15.75" x14ac:dyDescent="0.25">
      <c r="A99" s="3" t="s">
        <v>32</v>
      </c>
      <c r="B99" s="29"/>
      <c r="C99" s="24">
        <f t="shared" si="0"/>
        <v>58.2</v>
      </c>
      <c r="D99" s="80">
        <f>$B92+C99</f>
        <v>1033.4700000000003</v>
      </c>
      <c r="E99" s="190"/>
      <c r="F99" s="359"/>
      <c r="G99" s="366"/>
      <c r="H99" s="187"/>
      <c r="I99" s="186"/>
      <c r="J99" s="186"/>
    </row>
    <row r="100" spans="1:10" s="192" customFormat="1" ht="15.75" x14ac:dyDescent="0.25">
      <c r="A100" s="3" t="s">
        <v>33</v>
      </c>
      <c r="B100" s="29"/>
      <c r="C100" s="24">
        <f t="shared" si="0"/>
        <v>76.099999999999994</v>
      </c>
      <c r="D100" s="80">
        <f>$B92+C100</f>
        <v>1051.3700000000001</v>
      </c>
      <c r="E100" s="190"/>
      <c r="F100" s="359"/>
      <c r="G100" s="366"/>
      <c r="H100" s="187"/>
      <c r="I100" s="186"/>
      <c r="J100" s="186"/>
    </row>
    <row r="101" spans="1:10" s="192" customFormat="1" ht="15.75" x14ac:dyDescent="0.25">
      <c r="A101" s="3" t="s">
        <v>34</v>
      </c>
      <c r="B101" s="29"/>
      <c r="C101" s="24">
        <f t="shared" si="0"/>
        <v>87.2</v>
      </c>
      <c r="D101" s="80">
        <f>$B92+C101</f>
        <v>1062.4700000000003</v>
      </c>
      <c r="E101" s="190"/>
      <c r="F101" s="359"/>
      <c r="G101" s="366"/>
      <c r="H101" s="187"/>
      <c r="I101" s="186"/>
      <c r="J101" s="186"/>
    </row>
    <row r="102" spans="1:10" s="192" customFormat="1" ht="15.75" x14ac:dyDescent="0.25">
      <c r="A102" s="3" t="s">
        <v>35</v>
      </c>
      <c r="B102" s="29"/>
      <c r="C102" s="24">
        <f t="shared" si="0"/>
        <v>92.3</v>
      </c>
      <c r="D102" s="80">
        <f>$B92+C102</f>
        <v>1067.5700000000002</v>
      </c>
      <c r="E102" s="190"/>
      <c r="F102" s="359"/>
      <c r="G102" s="366"/>
      <c r="H102" s="187"/>
      <c r="I102" s="186"/>
      <c r="J102" s="186"/>
    </row>
    <row r="103" spans="1:10" s="192" customFormat="1" ht="15.75" x14ac:dyDescent="0.25">
      <c r="A103" s="3" t="s">
        <v>36</v>
      </c>
      <c r="B103" s="29"/>
      <c r="C103" s="24">
        <f t="shared" si="0"/>
        <v>93.6</v>
      </c>
      <c r="D103" s="80">
        <f>$B92+C103</f>
        <v>1068.8700000000001</v>
      </c>
      <c r="E103" s="190"/>
      <c r="F103" s="359"/>
      <c r="G103" s="366"/>
      <c r="H103" s="187"/>
      <c r="I103" s="186"/>
      <c r="J103" s="186"/>
    </row>
    <row r="104" spans="1:10" s="192" customFormat="1" ht="15.75" x14ac:dyDescent="0.25">
      <c r="A104" s="3" t="s">
        <v>37</v>
      </c>
      <c r="B104" s="29"/>
      <c r="C104" s="24">
        <f t="shared" si="0"/>
        <v>89.4</v>
      </c>
      <c r="D104" s="80">
        <f>$B92+C104</f>
        <v>1064.6700000000003</v>
      </c>
      <c r="E104" s="190"/>
      <c r="F104" s="359"/>
      <c r="G104" s="366"/>
      <c r="H104" s="187"/>
      <c r="I104" s="186"/>
      <c r="J104" s="186"/>
    </row>
    <row r="105" spans="1:10" s="192" customFormat="1" ht="15.75" x14ac:dyDescent="0.25">
      <c r="A105" s="3" t="s">
        <v>38</v>
      </c>
      <c r="B105" s="29"/>
      <c r="C105" s="24">
        <f t="shared" si="0"/>
        <v>105.3</v>
      </c>
      <c r="D105" s="80">
        <f>$B92+C105</f>
        <v>1080.5700000000002</v>
      </c>
      <c r="E105" s="190"/>
      <c r="F105" s="359"/>
      <c r="G105" s="366"/>
      <c r="H105" s="187"/>
      <c r="I105" s="186"/>
      <c r="J105" s="186"/>
    </row>
    <row r="106" spans="1:10" s="192" customFormat="1" ht="15.75" x14ac:dyDescent="0.25">
      <c r="A106" s="3" t="s">
        <v>39</v>
      </c>
      <c r="B106" s="29"/>
      <c r="C106" s="24">
        <f t="shared" si="0"/>
        <v>112.5</v>
      </c>
      <c r="D106" s="80">
        <f>$B92+C106</f>
        <v>1087.7700000000002</v>
      </c>
      <c r="E106" s="190"/>
      <c r="F106" s="359"/>
      <c r="G106" s="366"/>
      <c r="H106" s="187"/>
      <c r="I106" s="186"/>
      <c r="J106" s="186"/>
    </row>
    <row r="107" spans="1:10" s="192" customFormat="1" ht="15.75" x14ac:dyDescent="0.25">
      <c r="A107" s="81" t="s">
        <v>70</v>
      </c>
      <c r="B107" s="199"/>
      <c r="C107" s="24">
        <f t="shared" si="0"/>
        <v>41.3</v>
      </c>
      <c r="D107" s="80">
        <f>$B92+C107</f>
        <v>1016.5700000000002</v>
      </c>
      <c r="E107" s="190"/>
      <c r="F107" s="359"/>
      <c r="G107" s="366"/>
      <c r="H107" s="187"/>
      <c r="I107" s="186"/>
      <c r="J107" s="186"/>
    </row>
    <row r="108" spans="1:10" s="192" customFormat="1" ht="15.75" x14ac:dyDescent="0.25">
      <c r="A108" s="81" t="s">
        <v>71</v>
      </c>
      <c r="B108" s="199"/>
      <c r="C108" s="24">
        <f t="shared" si="0"/>
        <v>112.5</v>
      </c>
      <c r="D108" s="80">
        <f>$B92+C108</f>
        <v>1087.7700000000002</v>
      </c>
      <c r="E108" s="190"/>
      <c r="F108" s="359"/>
      <c r="G108" s="366"/>
      <c r="H108" s="187"/>
      <c r="I108" s="186"/>
      <c r="J108" s="186"/>
    </row>
    <row r="109" spans="1:10" s="192" customFormat="1" ht="15.75" x14ac:dyDescent="0.25">
      <c r="A109" s="200"/>
      <c r="B109" s="202"/>
      <c r="C109" s="202"/>
      <c r="D109" s="79"/>
      <c r="E109" s="203"/>
      <c r="F109" s="359"/>
      <c r="G109" s="208"/>
      <c r="H109" s="187"/>
      <c r="I109" s="186"/>
      <c r="J109" s="186"/>
    </row>
    <row r="110" spans="1:10" s="192" customFormat="1" ht="15.75" x14ac:dyDescent="0.25">
      <c r="A110" s="204"/>
      <c r="B110" s="189"/>
      <c r="C110" s="189"/>
      <c r="D110" s="80"/>
      <c r="E110" s="190"/>
      <c r="F110" s="359"/>
      <c r="G110" s="208"/>
      <c r="H110" s="187"/>
      <c r="I110" s="186"/>
      <c r="J110" s="186"/>
    </row>
    <row r="111" spans="1:10" s="192" customFormat="1" ht="15.75" x14ac:dyDescent="0.25">
      <c r="A111" s="3" t="s">
        <v>40</v>
      </c>
      <c r="B111" s="29">
        <f>B92</f>
        <v>975.27000000000021</v>
      </c>
      <c r="C111" s="24">
        <f t="shared" ref="C111:C119" si="1">C35</f>
        <v>16.100000000000001</v>
      </c>
      <c r="D111" s="80">
        <f>$B92+C111</f>
        <v>991.37000000000023</v>
      </c>
      <c r="E111" s="190"/>
      <c r="F111" s="359"/>
      <c r="G111" s="366"/>
      <c r="H111" s="187"/>
      <c r="I111" s="186"/>
      <c r="J111" s="186"/>
    </row>
    <row r="112" spans="1:10" s="192" customFormat="1" ht="15.75" x14ac:dyDescent="0.25">
      <c r="A112" s="3" t="s">
        <v>98</v>
      </c>
      <c r="B112" s="29"/>
      <c r="C112" s="24">
        <f t="shared" si="1"/>
        <v>25.4</v>
      </c>
      <c r="D112" s="80">
        <f>B111+C112</f>
        <v>1000.6700000000002</v>
      </c>
      <c r="E112" s="190"/>
      <c r="F112" s="359"/>
      <c r="G112" s="366"/>
      <c r="H112" s="187"/>
      <c r="I112" s="186"/>
      <c r="J112" s="186"/>
    </row>
    <row r="113" spans="1:10" s="192" customFormat="1" ht="15.75" x14ac:dyDescent="0.25">
      <c r="A113" s="3" t="s">
        <v>41</v>
      </c>
      <c r="B113" s="29"/>
      <c r="C113" s="24">
        <f t="shared" si="1"/>
        <v>20</v>
      </c>
      <c r="D113" s="80">
        <f>B111+C113</f>
        <v>995.27000000000021</v>
      </c>
      <c r="E113" s="190"/>
      <c r="F113" s="359"/>
      <c r="G113" s="366"/>
      <c r="H113" s="187"/>
      <c r="I113" s="186"/>
      <c r="J113" s="186"/>
    </row>
    <row r="114" spans="1:10" s="192" customFormat="1" ht="15.75" x14ac:dyDescent="0.25">
      <c r="A114" s="3" t="s">
        <v>42</v>
      </c>
      <c r="B114" s="29"/>
      <c r="C114" s="24">
        <f t="shared" si="1"/>
        <v>28.5</v>
      </c>
      <c r="D114" s="80">
        <f>B111+C114</f>
        <v>1003.7700000000002</v>
      </c>
      <c r="E114" s="190"/>
      <c r="F114" s="359"/>
      <c r="G114" s="366"/>
      <c r="H114" s="187"/>
      <c r="I114" s="186"/>
      <c r="J114" s="186"/>
    </row>
    <row r="115" spans="1:10" s="192" customFormat="1" ht="15.75" x14ac:dyDescent="0.25">
      <c r="A115" s="3" t="s">
        <v>43</v>
      </c>
      <c r="B115" s="29"/>
      <c r="C115" s="24">
        <f t="shared" si="1"/>
        <v>39.1</v>
      </c>
      <c r="D115" s="80">
        <f>B111+C115</f>
        <v>1014.3700000000002</v>
      </c>
      <c r="E115" s="190"/>
      <c r="F115" s="359"/>
      <c r="G115" s="366"/>
      <c r="H115" s="187"/>
      <c r="I115" s="186"/>
      <c r="J115" s="186"/>
    </row>
    <row r="116" spans="1:10" s="192" customFormat="1" ht="15.75" x14ac:dyDescent="0.25">
      <c r="A116" s="3" t="s">
        <v>44</v>
      </c>
      <c r="B116" s="29"/>
      <c r="C116" s="24">
        <f t="shared" si="1"/>
        <v>36.799999999999997</v>
      </c>
      <c r="D116" s="80">
        <f>B111+C116</f>
        <v>1012.0700000000002</v>
      </c>
      <c r="E116" s="190"/>
      <c r="F116" s="359"/>
      <c r="G116" s="366"/>
      <c r="H116" s="187"/>
      <c r="I116" s="186"/>
      <c r="J116" s="186"/>
    </row>
    <row r="117" spans="1:10" s="192" customFormat="1" ht="15.75" x14ac:dyDescent="0.25">
      <c r="A117" s="3" t="s">
        <v>45</v>
      </c>
      <c r="B117" s="29"/>
      <c r="C117" s="24">
        <f t="shared" si="1"/>
        <v>46.6</v>
      </c>
      <c r="D117" s="80">
        <f>$B111+C117</f>
        <v>1021.8700000000002</v>
      </c>
      <c r="E117" s="190"/>
      <c r="F117" s="359"/>
      <c r="G117" s="366"/>
      <c r="H117" s="187"/>
      <c r="I117" s="186"/>
      <c r="J117" s="186"/>
    </row>
    <row r="118" spans="1:10" s="192" customFormat="1" ht="15.75" x14ac:dyDescent="0.25">
      <c r="A118" s="3" t="s">
        <v>46</v>
      </c>
      <c r="B118" s="29"/>
      <c r="C118" s="24">
        <f t="shared" si="1"/>
        <v>50.4</v>
      </c>
      <c r="D118" s="80">
        <f>$B111+C118</f>
        <v>1025.6700000000003</v>
      </c>
      <c r="E118" s="190"/>
      <c r="F118" s="359"/>
      <c r="G118" s="366"/>
      <c r="H118" s="187"/>
      <c r="I118" s="186"/>
      <c r="J118" s="186"/>
    </row>
    <row r="119" spans="1:10" s="192" customFormat="1" ht="15.75" x14ac:dyDescent="0.25">
      <c r="A119" s="3" t="s">
        <v>47</v>
      </c>
      <c r="B119" s="29"/>
      <c r="C119" s="24">
        <f t="shared" si="1"/>
        <v>58.9</v>
      </c>
      <c r="D119" s="80">
        <f>$B111+C119</f>
        <v>1034.1700000000003</v>
      </c>
      <c r="E119" s="190"/>
      <c r="F119" s="359"/>
      <c r="G119" s="366"/>
      <c r="H119" s="187"/>
      <c r="I119" s="186"/>
      <c r="J119" s="186"/>
    </row>
    <row r="120" spans="1:10" s="192" customFormat="1" ht="15.75" x14ac:dyDescent="0.25">
      <c r="A120" s="200"/>
      <c r="B120" s="202"/>
      <c r="C120" s="90"/>
      <c r="D120" s="79"/>
      <c r="E120" s="203"/>
      <c r="F120" s="359"/>
      <c r="G120" s="367"/>
      <c r="H120" s="187"/>
      <c r="I120" s="186"/>
      <c r="J120" s="186"/>
    </row>
    <row r="121" spans="1:10" s="192" customFormat="1" ht="15.75" x14ac:dyDescent="0.25">
      <c r="A121" s="204"/>
      <c r="B121" s="189"/>
      <c r="C121" s="189"/>
      <c r="D121" s="80"/>
      <c r="E121" s="190"/>
      <c r="F121" s="359"/>
      <c r="G121" s="208"/>
      <c r="H121" s="187"/>
      <c r="I121" s="186"/>
      <c r="J121" s="186"/>
    </row>
    <row r="122" spans="1:10" s="192" customFormat="1" ht="15.75" x14ac:dyDescent="0.25">
      <c r="A122" s="3" t="s">
        <v>48</v>
      </c>
      <c r="B122" s="29">
        <f>B92</f>
        <v>975.27000000000021</v>
      </c>
      <c r="C122" s="24">
        <f t="shared" ref="C122:C142" si="2">C46</f>
        <v>10.199999999999999</v>
      </c>
      <c r="D122" s="80">
        <f>$B122+C122</f>
        <v>985.47000000000025</v>
      </c>
      <c r="E122" s="190"/>
      <c r="F122" s="359"/>
      <c r="G122" s="366"/>
      <c r="H122" s="187"/>
      <c r="I122" s="186"/>
      <c r="J122" s="186"/>
    </row>
    <row r="123" spans="1:10" s="192" customFormat="1" ht="15.75" x14ac:dyDescent="0.25">
      <c r="A123" s="3" t="s">
        <v>49</v>
      </c>
      <c r="B123" s="29"/>
      <c r="C123" s="24">
        <f t="shared" si="2"/>
        <v>25.6</v>
      </c>
      <c r="D123" s="80">
        <f>$B122+C123</f>
        <v>1000.8700000000002</v>
      </c>
      <c r="E123" s="190"/>
      <c r="F123" s="359"/>
      <c r="G123" s="366"/>
      <c r="H123" s="187"/>
      <c r="I123" s="186"/>
      <c r="J123" s="186"/>
    </row>
    <row r="124" spans="1:10" s="192" customFormat="1" ht="15.75" x14ac:dyDescent="0.25">
      <c r="A124" s="3" t="s">
        <v>50</v>
      </c>
      <c r="B124" s="29"/>
      <c r="C124" s="24">
        <f t="shared" si="2"/>
        <v>32.4</v>
      </c>
      <c r="D124" s="80">
        <f>$B122+C124</f>
        <v>1007.6700000000002</v>
      </c>
      <c r="E124" s="190"/>
      <c r="F124" s="359"/>
      <c r="G124" s="366"/>
      <c r="H124" s="187"/>
      <c r="I124" s="186"/>
      <c r="J124" s="186"/>
    </row>
    <row r="125" spans="1:10" s="192" customFormat="1" ht="15.75" x14ac:dyDescent="0.25">
      <c r="A125" s="3" t="s">
        <v>51</v>
      </c>
      <c r="B125" s="29"/>
      <c r="C125" s="24">
        <f t="shared" si="2"/>
        <v>37.700000000000003</v>
      </c>
      <c r="D125" s="80">
        <f>$B122+C125</f>
        <v>1012.9700000000003</v>
      </c>
      <c r="E125" s="190"/>
      <c r="F125" s="359"/>
      <c r="G125" s="366"/>
      <c r="H125" s="187"/>
      <c r="I125" s="186"/>
      <c r="J125" s="186"/>
    </row>
    <row r="126" spans="1:10" s="192" customFormat="1" ht="15.75" x14ac:dyDescent="0.25">
      <c r="A126" s="82" t="s">
        <v>52</v>
      </c>
      <c r="B126" s="83" t="s">
        <v>53</v>
      </c>
      <c r="C126" s="83">
        <f t="shared" si="2"/>
        <v>35.299999999999997</v>
      </c>
      <c r="D126" s="83">
        <f>$B122+C126</f>
        <v>1010.5700000000002</v>
      </c>
      <c r="E126" s="201"/>
      <c r="F126" s="359"/>
      <c r="G126" s="366"/>
      <c r="H126" s="187"/>
      <c r="I126" s="186"/>
      <c r="J126" s="186"/>
    </row>
    <row r="127" spans="1:10" s="192" customFormat="1" ht="15.75" x14ac:dyDescent="0.25">
      <c r="A127" s="3" t="s">
        <v>54</v>
      </c>
      <c r="B127" s="29"/>
      <c r="C127" s="24">
        <f t="shared" si="2"/>
        <v>47.1</v>
      </c>
      <c r="D127" s="80">
        <f>$B122+C127</f>
        <v>1022.3700000000002</v>
      </c>
      <c r="E127" s="190"/>
      <c r="F127" s="359"/>
      <c r="G127" s="366"/>
      <c r="H127" s="187"/>
      <c r="I127" s="186"/>
      <c r="J127" s="186"/>
    </row>
    <row r="128" spans="1:10" s="192" customFormat="1" ht="15.75" x14ac:dyDescent="0.25">
      <c r="A128" s="3" t="s">
        <v>55</v>
      </c>
      <c r="B128" s="29"/>
      <c r="C128" s="24">
        <f t="shared" si="2"/>
        <v>62.9</v>
      </c>
      <c r="D128" s="80">
        <f>$B122+C128</f>
        <v>1038.1700000000003</v>
      </c>
      <c r="E128" s="190"/>
      <c r="F128" s="359"/>
      <c r="G128" s="366"/>
      <c r="H128" s="187"/>
      <c r="I128" s="186"/>
      <c r="J128" s="186"/>
    </row>
    <row r="129" spans="1:10" s="192" customFormat="1" ht="15.75" x14ac:dyDescent="0.25">
      <c r="A129" s="3" t="s">
        <v>56</v>
      </c>
      <c r="B129" s="29"/>
      <c r="C129" s="24">
        <f t="shared" si="2"/>
        <v>69</v>
      </c>
      <c r="D129" s="80">
        <f>$B122+C129</f>
        <v>1044.2700000000002</v>
      </c>
      <c r="E129" s="190"/>
      <c r="F129" s="359"/>
      <c r="G129" s="366"/>
      <c r="H129" s="187"/>
      <c r="I129" s="186"/>
      <c r="J129" s="186"/>
    </row>
    <row r="130" spans="1:10" s="192" customFormat="1" ht="15.75" x14ac:dyDescent="0.25">
      <c r="A130" s="3" t="s">
        <v>57</v>
      </c>
      <c r="B130" s="29"/>
      <c r="C130" s="24">
        <f t="shared" si="2"/>
        <v>82.1</v>
      </c>
      <c r="D130" s="80">
        <f>$B122+C130</f>
        <v>1057.3700000000001</v>
      </c>
      <c r="E130" s="190"/>
      <c r="F130" s="359"/>
      <c r="G130" s="366"/>
      <c r="H130" s="187"/>
      <c r="I130" s="186"/>
      <c r="J130" s="186"/>
    </row>
    <row r="131" spans="1:10" s="192" customFormat="1" ht="15.75" x14ac:dyDescent="0.25">
      <c r="A131" s="3" t="s">
        <v>58</v>
      </c>
      <c r="B131" s="189"/>
      <c r="C131" s="24">
        <f t="shared" si="2"/>
        <v>97.8</v>
      </c>
      <c r="D131" s="80">
        <f>$B122+C131</f>
        <v>1073.0700000000002</v>
      </c>
      <c r="E131" s="190"/>
      <c r="F131" s="359"/>
      <c r="G131" s="366"/>
      <c r="H131" s="187"/>
      <c r="I131" s="186"/>
      <c r="J131" s="186"/>
    </row>
    <row r="132" spans="1:10" s="192" customFormat="1" ht="15.75" x14ac:dyDescent="0.25">
      <c r="A132" s="3" t="s">
        <v>59</v>
      </c>
      <c r="B132" s="189"/>
      <c r="C132" s="24">
        <f t="shared" si="2"/>
        <v>85.7</v>
      </c>
      <c r="D132" s="80">
        <f>$B122+C132</f>
        <v>1060.9700000000003</v>
      </c>
      <c r="E132" s="190"/>
      <c r="F132" s="359"/>
      <c r="G132" s="366"/>
      <c r="H132" s="187"/>
      <c r="I132" s="186"/>
      <c r="J132" s="186"/>
    </row>
    <row r="133" spans="1:10" s="192" customFormat="1" ht="15.75" x14ac:dyDescent="0.25">
      <c r="A133" s="3" t="s">
        <v>60</v>
      </c>
      <c r="B133" s="189"/>
      <c r="C133" s="24">
        <f t="shared" si="2"/>
        <v>84.6</v>
      </c>
      <c r="D133" s="80">
        <f>$B122+C133</f>
        <v>1059.8700000000001</v>
      </c>
      <c r="E133" s="190"/>
      <c r="F133" s="359"/>
      <c r="G133" s="366"/>
      <c r="H133" s="187"/>
      <c r="I133" s="186"/>
      <c r="J133" s="186"/>
    </row>
    <row r="134" spans="1:10" s="192" customFormat="1" ht="15.75" x14ac:dyDescent="0.25">
      <c r="A134" s="3" t="s">
        <v>61</v>
      </c>
      <c r="B134" s="189"/>
      <c r="C134" s="24">
        <f t="shared" si="2"/>
        <v>98.6</v>
      </c>
      <c r="D134" s="80">
        <f>$B122+C134</f>
        <v>1073.8700000000001</v>
      </c>
      <c r="E134" s="190"/>
      <c r="F134" s="359"/>
      <c r="G134" s="366"/>
      <c r="H134" s="187"/>
      <c r="I134" s="186"/>
      <c r="J134" s="186"/>
    </row>
    <row r="135" spans="1:10" s="192" customFormat="1" ht="15.75" x14ac:dyDescent="0.25">
      <c r="A135" s="81" t="s">
        <v>72</v>
      </c>
      <c r="B135" s="199"/>
      <c r="C135" s="24">
        <f t="shared" si="2"/>
        <v>32.4</v>
      </c>
      <c r="D135" s="80">
        <f>$B122+C135</f>
        <v>1007.6700000000002</v>
      </c>
      <c r="E135" s="190"/>
      <c r="F135" s="359"/>
      <c r="G135" s="366"/>
      <c r="H135" s="187"/>
      <c r="I135" s="186"/>
      <c r="J135" s="186"/>
    </row>
    <row r="136" spans="1:10" s="192" customFormat="1" ht="15.75" x14ac:dyDescent="0.25">
      <c r="A136" s="81" t="s">
        <v>73</v>
      </c>
      <c r="B136" s="199"/>
      <c r="C136" s="24">
        <f t="shared" si="2"/>
        <v>37.700000000000003</v>
      </c>
      <c r="D136" s="80">
        <f>$B122+C136</f>
        <v>1012.9700000000003</v>
      </c>
      <c r="E136" s="190"/>
      <c r="F136" s="359"/>
      <c r="G136" s="366"/>
      <c r="H136" s="187"/>
      <c r="I136" s="186"/>
      <c r="J136" s="186"/>
    </row>
    <row r="137" spans="1:10" s="192" customFormat="1" ht="15.75" x14ac:dyDescent="0.25">
      <c r="A137" s="81" t="s">
        <v>74</v>
      </c>
      <c r="B137" s="199"/>
      <c r="C137" s="24">
        <f t="shared" si="2"/>
        <v>47.1</v>
      </c>
      <c r="D137" s="80">
        <f>$B122+C137</f>
        <v>1022.3700000000002</v>
      </c>
      <c r="E137" s="190"/>
      <c r="F137" s="359"/>
      <c r="G137" s="366"/>
      <c r="H137" s="187"/>
      <c r="I137" s="186"/>
      <c r="J137" s="186"/>
    </row>
    <row r="138" spans="1:10" s="192" customFormat="1" ht="15.75" x14ac:dyDescent="0.25">
      <c r="A138" s="81" t="s">
        <v>75</v>
      </c>
      <c r="B138" s="199"/>
      <c r="C138" s="24">
        <f t="shared" si="2"/>
        <v>62.9</v>
      </c>
      <c r="D138" s="80">
        <f>$B122+C138</f>
        <v>1038.1700000000003</v>
      </c>
      <c r="E138" s="190"/>
      <c r="F138" s="359"/>
      <c r="G138" s="366"/>
      <c r="H138" s="187"/>
      <c r="I138" s="186"/>
      <c r="J138" s="186"/>
    </row>
    <row r="139" spans="1:10" s="192" customFormat="1" ht="15.75" x14ac:dyDescent="0.25">
      <c r="A139" s="81" t="s">
        <v>76</v>
      </c>
      <c r="B139" s="199"/>
      <c r="C139" s="24">
        <f t="shared" si="2"/>
        <v>69</v>
      </c>
      <c r="D139" s="80">
        <f>$B122+C139</f>
        <v>1044.2700000000002</v>
      </c>
      <c r="E139" s="190"/>
      <c r="F139" s="359"/>
      <c r="G139" s="366"/>
      <c r="H139" s="187"/>
      <c r="I139" s="186"/>
      <c r="J139" s="186"/>
    </row>
    <row r="140" spans="1:10" s="192" customFormat="1" ht="15.75" x14ac:dyDescent="0.25">
      <c r="A140" s="81" t="s">
        <v>77</v>
      </c>
      <c r="B140" s="199"/>
      <c r="C140" s="24">
        <f t="shared" si="2"/>
        <v>82.1</v>
      </c>
      <c r="D140" s="80">
        <f>$B122+C140</f>
        <v>1057.3700000000001</v>
      </c>
      <c r="E140" s="190"/>
      <c r="F140" s="359"/>
      <c r="G140" s="366"/>
      <c r="H140" s="187"/>
      <c r="I140" s="186"/>
      <c r="J140" s="186"/>
    </row>
    <row r="141" spans="1:10" s="192" customFormat="1" ht="15.75" x14ac:dyDescent="0.25">
      <c r="A141" s="81" t="s">
        <v>78</v>
      </c>
      <c r="B141" s="199"/>
      <c r="C141" s="24">
        <f t="shared" si="2"/>
        <v>97.8</v>
      </c>
      <c r="D141" s="80">
        <f>$B122+C141</f>
        <v>1073.0700000000002</v>
      </c>
      <c r="E141" s="190"/>
      <c r="F141" s="359"/>
      <c r="G141" s="366"/>
      <c r="H141" s="187"/>
      <c r="I141" s="186"/>
      <c r="J141" s="186"/>
    </row>
    <row r="142" spans="1:10" s="192" customFormat="1" ht="15.75" x14ac:dyDescent="0.25">
      <c r="A142" s="81" t="s">
        <v>79</v>
      </c>
      <c r="B142" s="199"/>
      <c r="C142" s="24">
        <f t="shared" si="2"/>
        <v>98.6</v>
      </c>
      <c r="D142" s="80">
        <f>$B122+C142</f>
        <v>1073.8700000000001</v>
      </c>
      <c r="E142" s="190"/>
      <c r="F142" s="359"/>
      <c r="G142" s="366"/>
      <c r="H142" s="187"/>
      <c r="I142" s="186"/>
      <c r="J142" s="186"/>
    </row>
    <row r="143" spans="1:10" s="192" customFormat="1" ht="15.75" x14ac:dyDescent="0.25">
      <c r="A143" s="78"/>
      <c r="B143" s="202"/>
      <c r="C143" s="202"/>
      <c r="D143" s="79"/>
      <c r="E143" s="203"/>
      <c r="F143" s="359"/>
      <c r="G143" s="208"/>
      <c r="H143" s="187"/>
      <c r="I143" s="186"/>
      <c r="J143" s="186"/>
    </row>
    <row r="144" spans="1:10" s="192" customFormat="1" ht="15.75" x14ac:dyDescent="0.25">
      <c r="A144" s="3"/>
      <c r="B144" s="189"/>
      <c r="C144" s="189"/>
      <c r="D144" s="80"/>
      <c r="E144" s="190"/>
      <c r="F144" s="359"/>
      <c r="G144" s="208"/>
      <c r="H144" s="187"/>
      <c r="I144" s="186"/>
      <c r="J144" s="186"/>
    </row>
    <row r="145" spans="1:10" s="192" customFormat="1" ht="15.75" x14ac:dyDescent="0.25">
      <c r="A145" s="3" t="s">
        <v>62</v>
      </c>
      <c r="B145" s="29">
        <f>B92</f>
        <v>975.27000000000021</v>
      </c>
      <c r="C145" s="24">
        <f t="shared" ref="C145:C151" si="3">C69</f>
        <v>59.2</v>
      </c>
      <c r="D145" s="80">
        <f>$B122+C145</f>
        <v>1034.4700000000003</v>
      </c>
      <c r="E145" s="190"/>
      <c r="F145" s="359"/>
      <c r="G145" s="366"/>
      <c r="H145" s="187"/>
      <c r="I145" s="186"/>
      <c r="J145" s="186"/>
    </row>
    <row r="146" spans="1:10" s="192" customFormat="1" ht="15.75" x14ac:dyDescent="0.25">
      <c r="A146" s="3" t="s">
        <v>63</v>
      </c>
      <c r="B146" s="29"/>
      <c r="C146" s="24">
        <f t="shared" si="3"/>
        <v>80.5</v>
      </c>
      <c r="D146" s="80">
        <f>$B122+C146</f>
        <v>1055.7700000000002</v>
      </c>
      <c r="E146" s="190"/>
      <c r="F146" s="359"/>
      <c r="G146" s="366"/>
      <c r="H146" s="187"/>
      <c r="I146" s="186"/>
      <c r="J146" s="186"/>
    </row>
    <row r="147" spans="1:10" s="192" customFormat="1" ht="15.75" x14ac:dyDescent="0.25">
      <c r="A147" s="3" t="s">
        <v>64</v>
      </c>
      <c r="B147" s="29"/>
      <c r="C147" s="24">
        <f t="shared" si="3"/>
        <v>92.1</v>
      </c>
      <c r="D147" s="80">
        <f>$B122+C147</f>
        <v>1067.3700000000001</v>
      </c>
      <c r="E147" s="190"/>
      <c r="F147" s="359"/>
      <c r="G147" s="366"/>
      <c r="H147" s="187"/>
      <c r="I147" s="186"/>
      <c r="J147" s="186"/>
    </row>
    <row r="148" spans="1:10" s="192" customFormat="1" ht="15.75" x14ac:dyDescent="0.25">
      <c r="A148" s="3" t="s">
        <v>65</v>
      </c>
      <c r="B148" s="29"/>
      <c r="C148" s="24">
        <f t="shared" si="3"/>
        <v>90.7</v>
      </c>
      <c r="D148" s="80">
        <f>$B122+C148</f>
        <v>1065.9700000000003</v>
      </c>
      <c r="E148" s="190"/>
      <c r="F148" s="359"/>
      <c r="G148" s="366"/>
      <c r="H148" s="187"/>
      <c r="I148" s="186"/>
      <c r="J148" s="186"/>
    </row>
    <row r="149" spans="1:10" s="192" customFormat="1" ht="15.75" x14ac:dyDescent="0.25">
      <c r="A149" s="3" t="s">
        <v>88</v>
      </c>
      <c r="B149" s="80" t="s">
        <v>89</v>
      </c>
      <c r="C149" s="24">
        <f t="shared" si="3"/>
        <v>94.7</v>
      </c>
      <c r="D149" s="80">
        <f>$B122+C149</f>
        <v>1069.9700000000003</v>
      </c>
      <c r="E149" s="190"/>
      <c r="F149" s="359"/>
      <c r="G149" s="366"/>
      <c r="H149" s="187"/>
      <c r="I149" s="186"/>
      <c r="J149" s="186"/>
    </row>
    <row r="150" spans="1:10" s="192" customFormat="1" ht="15.75" x14ac:dyDescent="0.25">
      <c r="A150" s="3" t="s">
        <v>67</v>
      </c>
      <c r="B150" s="29"/>
      <c r="C150" s="24">
        <f t="shared" si="3"/>
        <v>94.7</v>
      </c>
      <c r="D150" s="80">
        <f>$B122+C150</f>
        <v>1069.9700000000003</v>
      </c>
      <c r="E150" s="190"/>
      <c r="F150" s="359"/>
      <c r="G150" s="366"/>
      <c r="H150" s="187"/>
      <c r="I150" s="186"/>
      <c r="J150" s="186"/>
    </row>
    <row r="151" spans="1:10" s="192" customFormat="1" ht="15.75" x14ac:dyDescent="0.25">
      <c r="A151" s="3" t="s">
        <v>68</v>
      </c>
      <c r="B151" s="29"/>
      <c r="C151" s="24">
        <f t="shared" si="3"/>
        <v>105.2</v>
      </c>
      <c r="D151" s="80">
        <f>$B122+C151</f>
        <v>1080.4700000000003</v>
      </c>
      <c r="E151" s="190"/>
      <c r="F151" s="359"/>
      <c r="G151" s="366"/>
      <c r="H151" s="187"/>
      <c r="I151" s="186"/>
      <c r="J151" s="186"/>
    </row>
    <row r="152" spans="1:10" s="192" customFormat="1" ht="16.5" thickBot="1" x14ac:dyDescent="0.3">
      <c r="A152" s="206"/>
      <c r="B152" s="197"/>
      <c r="C152" s="91"/>
      <c r="D152" s="216"/>
      <c r="E152" s="198"/>
      <c r="F152" s="186"/>
      <c r="G152" s="187"/>
      <c r="H152" s="187"/>
      <c r="I152" s="186"/>
      <c r="J152" s="186"/>
    </row>
    <row r="153" spans="1:10" s="192" customFormat="1" ht="15.75" x14ac:dyDescent="0.25">
      <c r="A153" s="207"/>
      <c r="B153" s="207"/>
      <c r="C153" s="207"/>
      <c r="D153" s="217"/>
      <c r="E153" s="208"/>
      <c r="F153" s="186"/>
      <c r="G153" s="187"/>
      <c r="H153" s="187"/>
      <c r="I153" s="186"/>
      <c r="J153" s="186"/>
    </row>
  </sheetData>
  <mergeCells count="4">
    <mergeCell ref="B83:D83"/>
    <mergeCell ref="B7:D7"/>
    <mergeCell ref="A9:D9"/>
    <mergeCell ref="A85:D85"/>
  </mergeCells>
  <phoneticPr fontId="2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55" orientation="portrait" r:id="rId1"/>
  <headerFooter alignWithMargins="0"/>
  <rowBreaks count="1" manualBreakCount="1">
    <brk id="7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T247"/>
  <sheetViews>
    <sheetView showGridLines="0" topLeftCell="A214" zoomScale="90" zoomScaleNormal="90" workbookViewId="0">
      <selection activeCell="G93" sqref="G93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1.375" style="207" customWidth="1"/>
    <col min="5" max="5" width="8" style="207" customWidth="1"/>
    <col min="6" max="7" width="10.875" style="207" customWidth="1"/>
    <col min="8" max="8" width="10.625" style="207" customWidth="1"/>
    <col min="9" max="9" width="8.25" style="207" customWidth="1"/>
    <col min="10" max="10" width="14.125" style="207" customWidth="1"/>
    <col min="11" max="11" width="10.875" style="207" customWidth="1"/>
    <col min="12" max="12" width="10" style="275" customWidth="1"/>
    <col min="13" max="13" width="8.75" style="104" customWidth="1"/>
    <col min="14" max="14" width="17.625" style="186" bestFit="1" customWidth="1"/>
    <col min="15" max="17" width="6.625" style="186"/>
    <col min="18" max="18" width="9.875" style="186" bestFit="1" customWidth="1"/>
    <col min="19" max="16384" width="6.625" style="186"/>
  </cols>
  <sheetData>
    <row r="1" spans="1:18" x14ac:dyDescent="0.2">
      <c r="A1" s="183"/>
      <c r="B1" s="184"/>
      <c r="C1" s="184"/>
      <c r="D1" s="184"/>
      <c r="E1" s="184"/>
      <c r="F1" s="184"/>
      <c r="G1" s="184"/>
      <c r="H1" s="184"/>
      <c r="I1" s="184"/>
      <c r="J1" s="184"/>
      <c r="K1" s="218"/>
      <c r="L1" s="186"/>
      <c r="M1" s="219"/>
      <c r="N1" s="208"/>
    </row>
    <row r="2" spans="1:18" x14ac:dyDescent="0.2">
      <c r="A2" s="188"/>
      <c r="B2" s="189"/>
      <c r="C2" s="189"/>
      <c r="D2" s="189"/>
      <c r="E2" s="189"/>
      <c r="F2" s="189"/>
      <c r="G2" s="189"/>
      <c r="H2" s="189"/>
      <c r="I2" s="189"/>
      <c r="J2" s="189"/>
      <c r="K2" s="220"/>
      <c r="L2" s="186"/>
      <c r="M2" s="219"/>
      <c r="N2" s="208"/>
    </row>
    <row r="3" spans="1:18" x14ac:dyDescent="0.2">
      <c r="A3" s="188"/>
      <c r="B3" s="189"/>
      <c r="C3" s="189"/>
      <c r="D3" s="189"/>
      <c r="E3" s="189"/>
      <c r="F3" s="189"/>
      <c r="G3" s="189"/>
      <c r="H3" s="189"/>
      <c r="I3" s="189"/>
      <c r="J3" s="189"/>
      <c r="K3" s="220"/>
      <c r="L3" s="186"/>
      <c r="M3" s="219"/>
      <c r="N3" s="208"/>
    </row>
    <row r="4" spans="1:18" x14ac:dyDescent="0.2">
      <c r="A4" s="188"/>
      <c r="B4" s="189"/>
      <c r="C4" s="189"/>
      <c r="D4" s="189"/>
      <c r="E4" s="189"/>
      <c r="F4" s="189"/>
      <c r="G4" s="189"/>
      <c r="H4" s="189"/>
      <c r="I4" s="189"/>
      <c r="J4" s="189"/>
      <c r="K4" s="220"/>
      <c r="L4" s="186"/>
      <c r="M4" s="219"/>
      <c r="N4" s="208"/>
    </row>
    <row r="5" spans="1:18" x14ac:dyDescent="0.2">
      <c r="A5" s="188"/>
      <c r="B5" s="189"/>
      <c r="C5" s="189"/>
      <c r="D5" s="189"/>
      <c r="E5" s="189"/>
      <c r="F5" s="189"/>
      <c r="G5" s="189"/>
      <c r="H5" s="189"/>
      <c r="I5" s="189"/>
      <c r="J5" s="189"/>
      <c r="K5" s="220"/>
      <c r="L5" s="186"/>
      <c r="M5" s="219"/>
      <c r="N5" s="208"/>
    </row>
    <row r="6" spans="1:18" x14ac:dyDescent="0.2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220"/>
      <c r="L6" s="186"/>
      <c r="M6" s="219"/>
      <c r="N6" s="208"/>
    </row>
    <row r="7" spans="1:18" x14ac:dyDescent="0.2">
      <c r="A7" s="188"/>
      <c r="B7" s="189"/>
      <c r="C7" s="189"/>
      <c r="D7" s="189"/>
      <c r="E7" s="189"/>
      <c r="F7" s="189"/>
      <c r="G7" s="189"/>
      <c r="H7" s="189"/>
      <c r="I7" s="189"/>
      <c r="J7" s="189"/>
      <c r="K7" s="220"/>
      <c r="L7" s="186"/>
      <c r="M7" s="219"/>
      <c r="N7" s="208"/>
    </row>
    <row r="8" spans="1:18" x14ac:dyDescent="0.2">
      <c r="A8" s="14"/>
      <c r="B8" s="219"/>
      <c r="C8" s="219"/>
      <c r="D8" s="416" t="s">
        <v>95</v>
      </c>
      <c r="E8" s="414"/>
      <c r="F8" s="414"/>
      <c r="G8" s="414"/>
      <c r="H8" s="414"/>
      <c r="I8" s="414"/>
      <c r="J8" s="199"/>
      <c r="K8" s="221"/>
      <c r="L8" s="186"/>
      <c r="M8" s="219"/>
      <c r="N8" s="208"/>
    </row>
    <row r="9" spans="1:18" x14ac:dyDescent="0.2">
      <c r="A9" s="204"/>
      <c r="B9" s="219"/>
      <c r="C9" s="219"/>
      <c r="D9" s="189"/>
      <c r="E9" s="189"/>
      <c r="F9" s="189"/>
      <c r="G9" s="222"/>
      <c r="H9" s="219"/>
      <c r="I9" s="219"/>
      <c r="J9" s="189"/>
      <c r="K9" s="220">
        <f>FLOOR(F20+0.5,1)</f>
        <v>1189</v>
      </c>
      <c r="L9" s="186"/>
      <c r="M9" s="219"/>
      <c r="N9" s="208"/>
      <c r="R9" s="387"/>
    </row>
    <row r="10" spans="1:18" x14ac:dyDescent="0.2">
      <c r="A10" s="204"/>
      <c r="B10" s="219"/>
      <c r="C10" s="219"/>
      <c r="D10" s="219"/>
      <c r="E10" s="12" t="s">
        <v>91</v>
      </c>
      <c r="F10" s="222"/>
      <c r="G10" s="223"/>
      <c r="H10" s="409" t="s">
        <v>192</v>
      </c>
      <c r="I10" s="401"/>
      <c r="J10" s="401"/>
      <c r="K10" s="220">
        <f>FLOOR(F20+0.5,1)</f>
        <v>1189</v>
      </c>
      <c r="L10" s="186"/>
      <c r="M10" s="219"/>
      <c r="N10" s="208"/>
    </row>
    <row r="11" spans="1:18" x14ac:dyDescent="0.2">
      <c r="A11" s="204"/>
      <c r="B11" s="219"/>
      <c r="C11" s="219"/>
      <c r="D11" s="219"/>
      <c r="E11" s="219"/>
      <c r="F11" s="219"/>
      <c r="G11" s="219"/>
      <c r="H11" s="219"/>
      <c r="I11" s="219"/>
      <c r="J11" s="4" t="s">
        <v>1</v>
      </c>
      <c r="K11" s="220">
        <f>FLOOR((F20+0.5)/10,1)*10</f>
        <v>1180</v>
      </c>
      <c r="L11" s="186"/>
      <c r="M11" s="219"/>
      <c r="N11" s="208"/>
    </row>
    <row r="12" spans="1:18" x14ac:dyDescent="0.2">
      <c r="A12" s="15"/>
      <c r="B12" s="202"/>
      <c r="C12" s="202"/>
      <c r="D12" s="202"/>
      <c r="E12" s="202"/>
      <c r="F12" s="202"/>
      <c r="G12" s="202"/>
      <c r="H12" s="202"/>
      <c r="I12" s="202"/>
      <c r="J12" s="202"/>
      <c r="K12" s="224"/>
      <c r="L12" s="186"/>
      <c r="M12" s="219"/>
      <c r="N12" s="208"/>
    </row>
    <row r="13" spans="1:18" x14ac:dyDescent="0.2">
      <c r="A13" s="3" t="s">
        <v>2</v>
      </c>
      <c r="B13" s="4" t="s">
        <v>3</v>
      </c>
      <c r="C13" s="4" t="s">
        <v>4</v>
      </c>
      <c r="D13" s="4" t="s">
        <v>5</v>
      </c>
      <c r="E13" s="4" t="s">
        <v>6</v>
      </c>
      <c r="F13" s="27" t="s">
        <v>7</v>
      </c>
      <c r="G13" s="27"/>
      <c r="H13" s="27"/>
      <c r="I13" s="199"/>
      <c r="J13" s="4" t="s">
        <v>8</v>
      </c>
      <c r="K13" s="95" t="s">
        <v>9</v>
      </c>
      <c r="L13" s="186"/>
      <c r="M13" s="219"/>
      <c r="N13" s="208"/>
    </row>
    <row r="14" spans="1:18" x14ac:dyDescent="0.2">
      <c r="A14" s="3" t="s">
        <v>10</v>
      </c>
      <c r="B14" s="4" t="s">
        <v>11</v>
      </c>
      <c r="C14" s="4" t="s">
        <v>12</v>
      </c>
      <c r="D14" s="4" t="s">
        <v>13</v>
      </c>
      <c r="E14" s="4" t="s">
        <v>14</v>
      </c>
      <c r="F14" s="199"/>
      <c r="G14" s="199"/>
      <c r="H14" s="199"/>
      <c r="I14" s="199"/>
      <c r="J14" s="4" t="s">
        <v>15</v>
      </c>
      <c r="K14" s="95" t="s">
        <v>16</v>
      </c>
      <c r="L14" s="186"/>
      <c r="M14" s="364"/>
      <c r="N14" s="365"/>
    </row>
    <row r="15" spans="1:18" x14ac:dyDescent="0.2">
      <c r="A15" s="204"/>
      <c r="B15" s="4" t="s">
        <v>17</v>
      </c>
      <c r="C15" s="199"/>
      <c r="D15" s="4" t="s">
        <v>17</v>
      </c>
      <c r="E15" s="199"/>
      <c r="F15" s="4" t="s">
        <v>18</v>
      </c>
      <c r="G15" s="4" t="s">
        <v>19</v>
      </c>
      <c r="H15" s="4" t="s">
        <v>19</v>
      </c>
      <c r="I15" s="4" t="s">
        <v>20</v>
      </c>
      <c r="J15" s="4" t="s">
        <v>21</v>
      </c>
      <c r="K15" s="95" t="s">
        <v>22</v>
      </c>
      <c r="L15" s="186"/>
      <c r="M15" s="364"/>
      <c r="N15" s="366"/>
    </row>
    <row r="16" spans="1:18" x14ac:dyDescent="0.2">
      <c r="A16" s="225"/>
      <c r="B16" s="226"/>
      <c r="C16" s="226"/>
      <c r="D16" s="226"/>
      <c r="E16" s="189"/>
      <c r="F16" s="226"/>
      <c r="G16" s="226"/>
      <c r="H16" s="226"/>
      <c r="I16" s="47" t="s">
        <v>24</v>
      </c>
      <c r="J16" s="47" t="s">
        <v>24</v>
      </c>
      <c r="K16" s="220"/>
      <c r="L16" s="186"/>
      <c r="M16" s="11"/>
      <c r="N16" s="366"/>
    </row>
    <row r="17" spans="1:45" x14ac:dyDescent="0.2">
      <c r="A17" s="5" t="s">
        <v>25</v>
      </c>
      <c r="B17" s="160">
        <f>1206.6+36-0.2+20-3-16-15-22+29-0-0.2-67-4+2-45+2.5+0.3+0.9-0.5-80-127-93+96+30.5+50+0.5-0.1+73+0+47+44-51-74+0.4-2-22+2.2-0.3+0.1-7</f>
        <v>1011.6999999999999</v>
      </c>
      <c r="C17" s="101">
        <v>2.6</v>
      </c>
      <c r="D17" s="28">
        <f>SUM(B17,C17)</f>
        <v>1014.3</v>
      </c>
      <c r="E17" s="372">
        <f>143.3+7.8+4.6+6</f>
        <v>161.70000000000002</v>
      </c>
      <c r="F17" s="33">
        <f>SUM(D17,E17)</f>
        <v>1176</v>
      </c>
      <c r="G17" s="33">
        <f t="shared" ref="G17:G33" si="0">ROUND(((F17*10)+0.4)/10,0)</f>
        <v>1176</v>
      </c>
      <c r="H17" s="33">
        <f>IF(FLOOR(G17,1)&lt;1000,FLOOR(G17,1),FLOOR((G17),1))</f>
        <v>1176</v>
      </c>
      <c r="I17" s="373">
        <f>H17-F17</f>
        <v>0</v>
      </c>
      <c r="J17" s="33">
        <f t="shared" ref="J17:J33" si="1">I17+D17</f>
        <v>1014.3</v>
      </c>
      <c r="K17" s="129">
        <f t="shared" ref="K17:K32" si="2">H17</f>
        <v>1176</v>
      </c>
      <c r="L17" s="254"/>
      <c r="M17" s="376"/>
      <c r="N17" s="380"/>
      <c r="O17" s="254"/>
    </row>
    <row r="18" spans="1:45" x14ac:dyDescent="0.2">
      <c r="A18" s="3" t="s">
        <v>26</v>
      </c>
      <c r="B18" s="199"/>
      <c r="C18" s="102">
        <v>6.8</v>
      </c>
      <c r="D18" s="29">
        <f t="shared" ref="D18:D33" si="3">$B$17+C18</f>
        <v>1018.4999999999999</v>
      </c>
      <c r="E18" s="35">
        <f>$E$17</f>
        <v>161.70000000000002</v>
      </c>
      <c r="F18" s="34">
        <f t="shared" ref="F18:F33" si="4">D18+E18</f>
        <v>1180.1999999999998</v>
      </c>
      <c r="G18" s="34">
        <f t="shared" si="0"/>
        <v>1180</v>
      </c>
      <c r="H18" s="34">
        <f t="shared" ref="H18:H33" si="5">IF(FLOOR(G18,1)&lt;1000,FLOOR(G18,1),FLOOR((G18),1))</f>
        <v>1180</v>
      </c>
      <c r="I18" s="48">
        <f t="shared" ref="I18:I33" si="6">H18-F18</f>
        <v>-0.1999999999998181</v>
      </c>
      <c r="J18" s="34">
        <f t="shared" si="1"/>
        <v>1018.3000000000001</v>
      </c>
      <c r="K18" s="130">
        <f t="shared" si="2"/>
        <v>1180</v>
      </c>
      <c r="L18" s="254"/>
      <c r="M18" s="376"/>
      <c r="N18" s="367"/>
      <c r="O18" s="254"/>
    </row>
    <row r="19" spans="1:45" x14ac:dyDescent="0.2">
      <c r="A19" s="3" t="s">
        <v>27</v>
      </c>
      <c r="B19" s="199"/>
      <c r="C19" s="102">
        <v>10.5</v>
      </c>
      <c r="D19" s="29">
        <f t="shared" si="3"/>
        <v>1022.1999999999999</v>
      </c>
      <c r="E19" s="35">
        <f t="shared" ref="E19:E33" si="7">$E$17</f>
        <v>161.70000000000002</v>
      </c>
      <c r="F19" s="34">
        <f t="shared" si="4"/>
        <v>1183.8999999999999</v>
      </c>
      <c r="G19" s="34">
        <f t="shared" si="0"/>
        <v>1184</v>
      </c>
      <c r="H19" s="34">
        <f t="shared" si="5"/>
        <v>1184</v>
      </c>
      <c r="I19" s="48">
        <f t="shared" si="6"/>
        <v>0.10000000000013642</v>
      </c>
      <c r="J19" s="34">
        <f t="shared" si="1"/>
        <v>1022.3000000000001</v>
      </c>
      <c r="K19" s="130">
        <f t="shared" si="2"/>
        <v>1184</v>
      </c>
      <c r="L19" s="254"/>
      <c r="M19" s="376"/>
      <c r="N19" s="367"/>
      <c r="O19" s="254"/>
    </row>
    <row r="20" spans="1:45" x14ac:dyDescent="0.2">
      <c r="A20" s="3" t="s">
        <v>28</v>
      </c>
      <c r="B20" s="199"/>
      <c r="C20" s="102">
        <v>15.5</v>
      </c>
      <c r="D20" s="29">
        <f t="shared" si="3"/>
        <v>1027.1999999999998</v>
      </c>
      <c r="E20" s="35">
        <f t="shared" si="7"/>
        <v>161.70000000000002</v>
      </c>
      <c r="F20" s="34">
        <f t="shared" si="4"/>
        <v>1188.8999999999999</v>
      </c>
      <c r="G20" s="34">
        <f t="shared" si="0"/>
        <v>1189</v>
      </c>
      <c r="H20" s="34">
        <f t="shared" si="5"/>
        <v>1189</v>
      </c>
      <c r="I20" s="48">
        <f t="shared" si="6"/>
        <v>0.10000000000013642</v>
      </c>
      <c r="J20" s="34">
        <f t="shared" si="1"/>
        <v>1027.3</v>
      </c>
      <c r="K20" s="130">
        <f t="shared" si="2"/>
        <v>1189</v>
      </c>
      <c r="L20" s="254"/>
      <c r="M20" s="376"/>
      <c r="N20" s="367"/>
      <c r="O20" s="254"/>
    </row>
    <row r="21" spans="1:45" x14ac:dyDescent="0.2">
      <c r="A21" s="3" t="s">
        <v>29</v>
      </c>
      <c r="B21" s="199"/>
      <c r="C21" s="102">
        <v>22.4</v>
      </c>
      <c r="D21" s="29">
        <f t="shared" si="3"/>
        <v>1034.0999999999999</v>
      </c>
      <c r="E21" s="35">
        <f t="shared" si="7"/>
        <v>161.70000000000002</v>
      </c>
      <c r="F21" s="34">
        <f t="shared" si="4"/>
        <v>1195.8</v>
      </c>
      <c r="G21" s="34">
        <f t="shared" si="0"/>
        <v>1196</v>
      </c>
      <c r="H21" s="34">
        <f t="shared" si="5"/>
        <v>1196</v>
      </c>
      <c r="I21" s="48">
        <f t="shared" si="6"/>
        <v>0.20000000000004547</v>
      </c>
      <c r="J21" s="34">
        <f t="shared" si="1"/>
        <v>1034.3</v>
      </c>
      <c r="K21" s="130">
        <f t="shared" si="2"/>
        <v>1196</v>
      </c>
      <c r="L21" s="254"/>
      <c r="M21" s="376"/>
      <c r="N21" s="367"/>
      <c r="O21" s="254"/>
    </row>
    <row r="22" spans="1:45" x14ac:dyDescent="0.2">
      <c r="A22" s="3" t="s">
        <v>30</v>
      </c>
      <c r="B22" s="199"/>
      <c r="C22" s="102">
        <v>32.4</v>
      </c>
      <c r="D22" s="29">
        <f t="shared" si="3"/>
        <v>1044.0999999999999</v>
      </c>
      <c r="E22" s="35">
        <f t="shared" si="7"/>
        <v>161.70000000000002</v>
      </c>
      <c r="F22" s="34">
        <f t="shared" si="4"/>
        <v>1205.8</v>
      </c>
      <c r="G22" s="34">
        <f t="shared" si="0"/>
        <v>1206</v>
      </c>
      <c r="H22" s="34">
        <f t="shared" si="5"/>
        <v>1206</v>
      </c>
      <c r="I22" s="48">
        <f t="shared" si="6"/>
        <v>0.20000000000004547</v>
      </c>
      <c r="J22" s="34">
        <f t="shared" si="1"/>
        <v>1044.3</v>
      </c>
      <c r="K22" s="130">
        <f t="shared" si="2"/>
        <v>1206</v>
      </c>
      <c r="L22" s="254"/>
      <c r="M22" s="376"/>
      <c r="N22" s="367"/>
      <c r="O22" s="254"/>
    </row>
    <row r="23" spans="1:45" x14ac:dyDescent="0.2">
      <c r="A23" s="3" t="s">
        <v>31</v>
      </c>
      <c r="B23" s="199"/>
      <c r="C23" s="102">
        <v>41.3</v>
      </c>
      <c r="D23" s="29">
        <f t="shared" si="3"/>
        <v>1053</v>
      </c>
      <c r="E23" s="35">
        <f t="shared" si="7"/>
        <v>161.70000000000002</v>
      </c>
      <c r="F23" s="34">
        <f t="shared" si="4"/>
        <v>1214.7</v>
      </c>
      <c r="G23" s="34">
        <f t="shared" si="0"/>
        <v>1215</v>
      </c>
      <c r="H23" s="34">
        <f t="shared" si="5"/>
        <v>1215</v>
      </c>
      <c r="I23" s="48">
        <f t="shared" si="6"/>
        <v>0.29999999999995453</v>
      </c>
      <c r="J23" s="34">
        <f t="shared" si="1"/>
        <v>1053.3</v>
      </c>
      <c r="K23" s="130">
        <f t="shared" si="2"/>
        <v>1215</v>
      </c>
      <c r="L23" s="254"/>
      <c r="M23" s="377"/>
      <c r="N23" s="367"/>
      <c r="O23" s="254"/>
    </row>
    <row r="24" spans="1:45" x14ac:dyDescent="0.2">
      <c r="A24" s="3" t="s">
        <v>32</v>
      </c>
      <c r="B24" s="199"/>
      <c r="C24" s="104">
        <v>58.2</v>
      </c>
      <c r="D24" s="65">
        <f t="shared" si="3"/>
        <v>1069.8999999999999</v>
      </c>
      <c r="E24" s="35">
        <f t="shared" si="7"/>
        <v>161.70000000000002</v>
      </c>
      <c r="F24" s="66">
        <f t="shared" si="4"/>
        <v>1231.5999999999999</v>
      </c>
      <c r="G24" s="66">
        <f t="shared" si="0"/>
        <v>1232</v>
      </c>
      <c r="H24" s="66">
        <f t="shared" si="5"/>
        <v>1232</v>
      </c>
      <c r="I24" s="67">
        <f t="shared" si="6"/>
        <v>0.40000000000009095</v>
      </c>
      <c r="J24" s="66">
        <f t="shared" si="1"/>
        <v>1070.3</v>
      </c>
      <c r="K24" s="123">
        <f t="shared" si="2"/>
        <v>1232</v>
      </c>
      <c r="L24" s="254"/>
      <c r="M24" s="376"/>
      <c r="N24" s="367"/>
      <c r="O24" s="254"/>
    </row>
    <row r="25" spans="1:45" x14ac:dyDescent="0.2">
      <c r="A25" s="64" t="s">
        <v>33</v>
      </c>
      <c r="B25" s="227"/>
      <c r="C25" s="358">
        <v>76.099999999999994</v>
      </c>
      <c r="D25" s="65">
        <f>$B$17+C25</f>
        <v>1087.8</v>
      </c>
      <c r="E25" s="35">
        <f t="shared" si="7"/>
        <v>161.70000000000002</v>
      </c>
      <c r="F25" s="66">
        <f t="shared" si="4"/>
        <v>1249.5</v>
      </c>
      <c r="G25" s="66">
        <f t="shared" si="0"/>
        <v>1250</v>
      </c>
      <c r="H25" s="66">
        <f t="shared" si="5"/>
        <v>1250</v>
      </c>
      <c r="I25" s="67">
        <f>H25-F25</f>
        <v>0.5</v>
      </c>
      <c r="J25" s="66">
        <f t="shared" si="1"/>
        <v>1088.3</v>
      </c>
      <c r="K25" s="123">
        <f>H25</f>
        <v>1250</v>
      </c>
      <c r="L25" s="254"/>
      <c r="M25" s="59"/>
      <c r="N25" s="367"/>
      <c r="O25" s="254"/>
    </row>
    <row r="26" spans="1:45" x14ac:dyDescent="0.2">
      <c r="A26" s="3" t="s">
        <v>34</v>
      </c>
      <c r="B26" s="199"/>
      <c r="C26" s="358">
        <v>87.2</v>
      </c>
      <c r="D26" s="65">
        <f t="shared" si="3"/>
        <v>1098.8999999999999</v>
      </c>
      <c r="E26" s="35">
        <f t="shared" si="7"/>
        <v>161.70000000000002</v>
      </c>
      <c r="F26" s="66">
        <f t="shared" si="4"/>
        <v>1260.5999999999999</v>
      </c>
      <c r="G26" s="66">
        <f t="shared" si="0"/>
        <v>1261</v>
      </c>
      <c r="H26" s="66">
        <f t="shared" si="5"/>
        <v>1261</v>
      </c>
      <c r="I26" s="67">
        <f t="shared" si="6"/>
        <v>0.40000000000009095</v>
      </c>
      <c r="J26" s="66">
        <f t="shared" si="1"/>
        <v>1099.3</v>
      </c>
      <c r="K26" s="123">
        <f t="shared" si="2"/>
        <v>1261</v>
      </c>
      <c r="L26" s="254"/>
      <c r="M26" s="376"/>
      <c r="N26" s="367"/>
      <c r="O26" s="254"/>
    </row>
    <row r="27" spans="1:45" x14ac:dyDescent="0.2">
      <c r="A27" s="3" t="s">
        <v>35</v>
      </c>
      <c r="B27" s="199"/>
      <c r="C27" s="358">
        <v>92.3</v>
      </c>
      <c r="D27" s="65">
        <f t="shared" si="3"/>
        <v>1104</v>
      </c>
      <c r="E27" s="35">
        <f t="shared" si="7"/>
        <v>161.70000000000002</v>
      </c>
      <c r="F27" s="66">
        <f t="shared" si="4"/>
        <v>1265.7</v>
      </c>
      <c r="G27" s="66">
        <f t="shared" si="0"/>
        <v>1266</v>
      </c>
      <c r="H27" s="66">
        <f t="shared" si="5"/>
        <v>1266</v>
      </c>
      <c r="I27" s="67">
        <f t="shared" si="6"/>
        <v>0.29999999999995453</v>
      </c>
      <c r="J27" s="66">
        <f t="shared" si="1"/>
        <v>1104.3</v>
      </c>
      <c r="K27" s="123">
        <f t="shared" si="2"/>
        <v>1266</v>
      </c>
      <c r="L27" s="254"/>
      <c r="M27" s="376"/>
      <c r="N27" s="367"/>
      <c r="O27" s="254"/>
    </row>
    <row r="28" spans="1:45" x14ac:dyDescent="0.2">
      <c r="A28" s="64" t="s">
        <v>36</v>
      </c>
      <c r="B28" s="227"/>
      <c r="C28" s="358">
        <v>93.6</v>
      </c>
      <c r="D28" s="65">
        <f>$B$17+C28</f>
        <v>1105.3</v>
      </c>
      <c r="E28" s="35">
        <f t="shared" si="7"/>
        <v>161.70000000000002</v>
      </c>
      <c r="F28" s="66">
        <f t="shared" si="4"/>
        <v>1267</v>
      </c>
      <c r="G28" s="66">
        <f t="shared" si="0"/>
        <v>1267</v>
      </c>
      <c r="H28" s="66">
        <f t="shared" si="5"/>
        <v>1267</v>
      </c>
      <c r="I28" s="67">
        <f>H28-F28</f>
        <v>0</v>
      </c>
      <c r="J28" s="66">
        <f t="shared" si="1"/>
        <v>1105.3</v>
      </c>
      <c r="K28" s="123">
        <f>H28</f>
        <v>1267</v>
      </c>
      <c r="L28" s="254"/>
      <c r="M28" s="59"/>
      <c r="N28" s="367"/>
      <c r="O28" s="254"/>
    </row>
    <row r="29" spans="1:45" x14ac:dyDescent="0.2">
      <c r="A29" s="64" t="s">
        <v>37</v>
      </c>
      <c r="B29" s="227"/>
      <c r="C29" s="358">
        <v>89.4</v>
      </c>
      <c r="D29" s="65">
        <f t="shared" si="3"/>
        <v>1101.0999999999999</v>
      </c>
      <c r="E29" s="35">
        <f t="shared" si="7"/>
        <v>161.70000000000002</v>
      </c>
      <c r="F29" s="66">
        <f t="shared" si="4"/>
        <v>1262.8</v>
      </c>
      <c r="G29" s="66">
        <f t="shared" si="0"/>
        <v>1263</v>
      </c>
      <c r="H29" s="66">
        <f t="shared" si="5"/>
        <v>1263</v>
      </c>
      <c r="I29" s="67">
        <f t="shared" si="6"/>
        <v>0.20000000000004547</v>
      </c>
      <c r="J29" s="66">
        <f t="shared" si="1"/>
        <v>1101.3</v>
      </c>
      <c r="K29" s="123">
        <f t="shared" si="2"/>
        <v>1263</v>
      </c>
      <c r="L29" s="254"/>
      <c r="M29" s="59"/>
      <c r="N29" s="367"/>
      <c r="O29" s="254"/>
    </row>
    <row r="30" spans="1:45" s="229" customFormat="1" x14ac:dyDescent="0.2">
      <c r="A30" s="6" t="s">
        <v>38</v>
      </c>
      <c r="B30" s="228"/>
      <c r="C30" s="358">
        <v>105.3</v>
      </c>
      <c r="D30" s="65">
        <f t="shared" si="3"/>
        <v>1117</v>
      </c>
      <c r="E30" s="35">
        <f t="shared" si="7"/>
        <v>161.70000000000002</v>
      </c>
      <c r="F30" s="66">
        <f t="shared" si="4"/>
        <v>1278.7</v>
      </c>
      <c r="G30" s="66">
        <f t="shared" si="0"/>
        <v>1279</v>
      </c>
      <c r="H30" s="66">
        <f t="shared" si="5"/>
        <v>1279</v>
      </c>
      <c r="I30" s="67">
        <f t="shared" si="6"/>
        <v>0.29999999999995453</v>
      </c>
      <c r="J30" s="66">
        <f t="shared" si="1"/>
        <v>1117.3</v>
      </c>
      <c r="K30" s="123">
        <f t="shared" si="2"/>
        <v>1279</v>
      </c>
      <c r="L30" s="254"/>
      <c r="M30" s="55"/>
      <c r="N30" s="367"/>
      <c r="O30" s="254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</row>
    <row r="31" spans="1:45" s="229" customFormat="1" x14ac:dyDescent="0.2">
      <c r="A31" s="6" t="s">
        <v>39</v>
      </c>
      <c r="B31" s="228"/>
      <c r="C31" s="358">
        <v>112.5</v>
      </c>
      <c r="D31" s="65">
        <f t="shared" si="3"/>
        <v>1124.1999999999998</v>
      </c>
      <c r="E31" s="35">
        <f t="shared" si="7"/>
        <v>161.70000000000002</v>
      </c>
      <c r="F31" s="66">
        <f t="shared" si="4"/>
        <v>1285.8999999999999</v>
      </c>
      <c r="G31" s="66">
        <f t="shared" si="0"/>
        <v>1286</v>
      </c>
      <c r="H31" s="66">
        <f t="shared" si="5"/>
        <v>1286</v>
      </c>
      <c r="I31" s="67">
        <f t="shared" si="6"/>
        <v>0.10000000000013642</v>
      </c>
      <c r="J31" s="66">
        <f t="shared" si="1"/>
        <v>1124.3</v>
      </c>
      <c r="K31" s="123">
        <f t="shared" si="2"/>
        <v>1286</v>
      </c>
      <c r="L31" s="254"/>
      <c r="M31" s="55"/>
      <c r="N31" s="367"/>
      <c r="O31" s="254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86"/>
    </row>
    <row r="32" spans="1:45" s="229" customFormat="1" x14ac:dyDescent="0.2">
      <c r="A32" s="7" t="s">
        <v>70</v>
      </c>
      <c r="B32" s="228"/>
      <c r="C32" s="102">
        <v>41.3</v>
      </c>
      <c r="D32" s="65">
        <f t="shared" si="3"/>
        <v>1053</v>
      </c>
      <c r="E32" s="35">
        <f t="shared" si="7"/>
        <v>161.70000000000002</v>
      </c>
      <c r="F32" s="66">
        <f t="shared" si="4"/>
        <v>1214.7</v>
      </c>
      <c r="G32" s="66">
        <f t="shared" si="0"/>
        <v>1215</v>
      </c>
      <c r="H32" s="66">
        <f t="shared" si="5"/>
        <v>1215</v>
      </c>
      <c r="I32" s="67">
        <f t="shared" si="6"/>
        <v>0.29999999999995453</v>
      </c>
      <c r="J32" s="66">
        <f t="shared" si="1"/>
        <v>1053.3</v>
      </c>
      <c r="K32" s="123">
        <f t="shared" si="2"/>
        <v>1215</v>
      </c>
      <c r="L32" s="254"/>
      <c r="M32" s="377"/>
      <c r="N32" s="367"/>
      <c r="O32" s="254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</row>
    <row r="33" spans="1:45" s="229" customFormat="1" x14ac:dyDescent="0.2">
      <c r="A33" s="7" t="s">
        <v>71</v>
      </c>
      <c r="B33" s="228"/>
      <c r="C33" s="102">
        <v>112.5</v>
      </c>
      <c r="D33" s="65">
        <f t="shared" si="3"/>
        <v>1124.1999999999998</v>
      </c>
      <c r="E33" s="35">
        <f t="shared" si="7"/>
        <v>161.70000000000002</v>
      </c>
      <c r="F33" s="66">
        <f t="shared" si="4"/>
        <v>1285.8999999999999</v>
      </c>
      <c r="G33" s="66">
        <f t="shared" si="0"/>
        <v>1286</v>
      </c>
      <c r="H33" s="66">
        <f t="shared" si="5"/>
        <v>1286</v>
      </c>
      <c r="I33" s="67">
        <f t="shared" si="6"/>
        <v>0.10000000000013642</v>
      </c>
      <c r="J33" s="66">
        <f t="shared" si="1"/>
        <v>1124.3</v>
      </c>
      <c r="K33" s="123">
        <f>H33</f>
        <v>1286</v>
      </c>
      <c r="L33" s="254"/>
      <c r="M33" s="55"/>
      <c r="N33" s="367"/>
      <c r="O33" s="254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</row>
    <row r="34" spans="1:45" s="229" customFormat="1" x14ac:dyDescent="0.2">
      <c r="A34" s="230"/>
      <c r="B34" s="228"/>
      <c r="C34" s="222"/>
      <c r="D34" s="231"/>
      <c r="E34" s="70"/>
      <c r="F34" s="231"/>
      <c r="G34" s="231"/>
      <c r="H34" s="231"/>
      <c r="I34" s="231"/>
      <c r="J34" s="231"/>
      <c r="K34" s="123"/>
      <c r="L34" s="254"/>
      <c r="M34" s="55"/>
      <c r="N34" s="208"/>
      <c r="O34" s="254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</row>
    <row r="35" spans="1:45" s="229" customFormat="1" x14ac:dyDescent="0.2">
      <c r="A35" s="232"/>
      <c r="B35" s="233"/>
      <c r="C35" s="234"/>
      <c r="D35" s="235"/>
      <c r="E35" s="66"/>
      <c r="F35" s="71"/>
      <c r="G35" s="71"/>
      <c r="H35" s="71"/>
      <c r="I35" s="235"/>
      <c r="J35" s="235"/>
      <c r="K35" s="124"/>
      <c r="L35" s="254"/>
      <c r="M35" s="59"/>
      <c r="N35" s="208"/>
      <c r="O35" s="254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</row>
    <row r="36" spans="1:45" s="229" customFormat="1" x14ac:dyDescent="0.2">
      <c r="A36" s="6" t="s">
        <v>40</v>
      </c>
      <c r="B36" s="21">
        <f>B17</f>
        <v>1011.6999999999999</v>
      </c>
      <c r="C36" s="102">
        <v>16.100000000000001</v>
      </c>
      <c r="D36" s="65">
        <f t="shared" ref="D36:D44" si="8">$B$17+C36</f>
        <v>1027.8</v>
      </c>
      <c r="E36" s="35">
        <f t="shared" ref="E36:E44" si="9">$E$17</f>
        <v>161.70000000000002</v>
      </c>
      <c r="F36" s="66">
        <f t="shared" ref="F36:F44" si="10">D36+E36</f>
        <v>1189.5</v>
      </c>
      <c r="G36" s="66">
        <f t="shared" ref="G36:G44" si="11">ROUND(((F36*10)+0.4)/10,0)</f>
        <v>1190</v>
      </c>
      <c r="H36" s="66">
        <f t="shared" ref="H36:H44" si="12">IF(FLOOR(G36,1)&lt;1000,FLOOR(G36,1),FLOOR((G36),1))</f>
        <v>1190</v>
      </c>
      <c r="I36" s="67">
        <f t="shared" ref="I36:I44" si="13">H36-F36</f>
        <v>0.5</v>
      </c>
      <c r="J36" s="66">
        <f t="shared" ref="J36:J44" si="14">I36+D36</f>
        <v>1028.3</v>
      </c>
      <c r="K36" s="123">
        <f t="shared" ref="K36:K44" si="15">H36</f>
        <v>1190</v>
      </c>
      <c r="L36" s="254"/>
      <c r="M36" s="55"/>
      <c r="N36" s="367"/>
      <c r="O36" s="254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</row>
    <row r="37" spans="1:45" s="229" customFormat="1" x14ac:dyDescent="0.2">
      <c r="A37" s="107" t="s">
        <v>98</v>
      </c>
      <c r="B37" s="21"/>
      <c r="C37" s="102">
        <v>25.4</v>
      </c>
      <c r="D37" s="65">
        <f>$B$17+C37</f>
        <v>1037.0999999999999</v>
      </c>
      <c r="E37" s="35">
        <f t="shared" si="9"/>
        <v>161.70000000000002</v>
      </c>
      <c r="F37" s="66">
        <f>D37+E37</f>
        <v>1198.8</v>
      </c>
      <c r="G37" s="66">
        <f>ROUND(((F37*10)+0.4)/10,0)</f>
        <v>1199</v>
      </c>
      <c r="H37" s="66">
        <f t="shared" si="12"/>
        <v>1199</v>
      </c>
      <c r="I37" s="67">
        <f>H37-F37</f>
        <v>0.20000000000004547</v>
      </c>
      <c r="J37" s="66">
        <f>I37+D37</f>
        <v>1037.3</v>
      </c>
      <c r="K37" s="123">
        <f>H37</f>
        <v>1199</v>
      </c>
      <c r="L37" s="254"/>
      <c r="M37" s="55"/>
      <c r="N37" s="367"/>
      <c r="O37" s="254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</row>
    <row r="38" spans="1:45" s="229" customFormat="1" x14ac:dyDescent="0.2">
      <c r="A38" s="64" t="s">
        <v>41</v>
      </c>
      <c r="B38" s="227"/>
      <c r="C38" s="102">
        <v>20</v>
      </c>
      <c r="D38" s="65">
        <f>$B$17+C38</f>
        <v>1031.6999999999998</v>
      </c>
      <c r="E38" s="35">
        <f t="shared" si="9"/>
        <v>161.70000000000002</v>
      </c>
      <c r="F38" s="66">
        <f t="shared" si="10"/>
        <v>1193.3999999999999</v>
      </c>
      <c r="G38" s="66">
        <f t="shared" si="11"/>
        <v>1193</v>
      </c>
      <c r="H38" s="66">
        <f t="shared" si="12"/>
        <v>1193</v>
      </c>
      <c r="I38" s="67">
        <f>H38-F38</f>
        <v>-0.39999999999986358</v>
      </c>
      <c r="J38" s="66">
        <f t="shared" si="14"/>
        <v>1031.3</v>
      </c>
      <c r="K38" s="123">
        <f>H38</f>
        <v>1193</v>
      </c>
      <c r="L38" s="254"/>
      <c r="M38" s="55"/>
      <c r="N38" s="367"/>
      <c r="O38" s="254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</row>
    <row r="39" spans="1:45" s="229" customFormat="1" x14ac:dyDescent="0.2">
      <c r="A39" s="6" t="s">
        <v>42</v>
      </c>
      <c r="B39" s="228"/>
      <c r="C39" s="102">
        <v>28.5</v>
      </c>
      <c r="D39" s="65">
        <f t="shared" si="8"/>
        <v>1040.1999999999998</v>
      </c>
      <c r="E39" s="35">
        <f t="shared" si="9"/>
        <v>161.70000000000002</v>
      </c>
      <c r="F39" s="66">
        <f t="shared" si="10"/>
        <v>1201.8999999999999</v>
      </c>
      <c r="G39" s="66">
        <f t="shared" si="11"/>
        <v>1202</v>
      </c>
      <c r="H39" s="66">
        <f t="shared" si="12"/>
        <v>1202</v>
      </c>
      <c r="I39" s="67">
        <f t="shared" si="13"/>
        <v>0.10000000000013642</v>
      </c>
      <c r="J39" s="66">
        <f t="shared" si="14"/>
        <v>1040.3</v>
      </c>
      <c r="K39" s="123">
        <f t="shared" si="15"/>
        <v>1202</v>
      </c>
      <c r="L39" s="254"/>
      <c r="M39" s="59"/>
      <c r="N39" s="367"/>
      <c r="O39" s="254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</row>
    <row r="40" spans="1:45" s="229" customFormat="1" x14ac:dyDescent="0.2">
      <c r="A40" s="6" t="s">
        <v>43</v>
      </c>
      <c r="B40" s="228"/>
      <c r="C40" s="102">
        <v>39.1</v>
      </c>
      <c r="D40" s="65">
        <f t="shared" si="8"/>
        <v>1050.8</v>
      </c>
      <c r="E40" s="35">
        <f t="shared" si="9"/>
        <v>161.70000000000002</v>
      </c>
      <c r="F40" s="66">
        <f t="shared" si="10"/>
        <v>1212.5</v>
      </c>
      <c r="G40" s="66">
        <f t="shared" si="11"/>
        <v>1213</v>
      </c>
      <c r="H40" s="66">
        <f t="shared" si="12"/>
        <v>1213</v>
      </c>
      <c r="I40" s="67">
        <f t="shared" si="13"/>
        <v>0.5</v>
      </c>
      <c r="J40" s="66">
        <f t="shared" si="14"/>
        <v>1051.3</v>
      </c>
      <c r="K40" s="123">
        <f t="shared" si="15"/>
        <v>1213</v>
      </c>
      <c r="L40" s="254"/>
      <c r="M40" s="55"/>
      <c r="N40" s="367"/>
      <c r="O40" s="254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</row>
    <row r="41" spans="1:45" s="229" customFormat="1" x14ac:dyDescent="0.2">
      <c r="A41" s="6" t="s">
        <v>44</v>
      </c>
      <c r="B41" s="228"/>
      <c r="C41" s="102">
        <v>36.799999999999997</v>
      </c>
      <c r="D41" s="65">
        <f t="shared" si="8"/>
        <v>1048.5</v>
      </c>
      <c r="E41" s="35">
        <f t="shared" si="9"/>
        <v>161.70000000000002</v>
      </c>
      <c r="F41" s="66">
        <f t="shared" si="10"/>
        <v>1210.2</v>
      </c>
      <c r="G41" s="66">
        <f t="shared" si="11"/>
        <v>1210</v>
      </c>
      <c r="H41" s="66">
        <f t="shared" si="12"/>
        <v>1210</v>
      </c>
      <c r="I41" s="67">
        <f t="shared" si="13"/>
        <v>-0.20000000000004547</v>
      </c>
      <c r="J41" s="66">
        <f t="shared" si="14"/>
        <v>1048.3</v>
      </c>
      <c r="K41" s="123">
        <f t="shared" si="15"/>
        <v>1210</v>
      </c>
      <c r="L41" s="254"/>
      <c r="M41" s="55"/>
      <c r="N41" s="367"/>
      <c r="O41" s="254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186"/>
      <c r="AS41" s="186"/>
    </row>
    <row r="42" spans="1:45" s="229" customFormat="1" x14ac:dyDescent="0.2">
      <c r="A42" s="64" t="s">
        <v>45</v>
      </c>
      <c r="B42" s="227"/>
      <c r="C42" s="102">
        <v>46.6</v>
      </c>
      <c r="D42" s="65">
        <f t="shared" si="8"/>
        <v>1058.3</v>
      </c>
      <c r="E42" s="35">
        <f t="shared" si="9"/>
        <v>161.70000000000002</v>
      </c>
      <c r="F42" s="66">
        <f t="shared" si="10"/>
        <v>1220</v>
      </c>
      <c r="G42" s="66">
        <f t="shared" si="11"/>
        <v>1220</v>
      </c>
      <c r="H42" s="66">
        <f t="shared" si="12"/>
        <v>1220</v>
      </c>
      <c r="I42" s="67">
        <f t="shared" si="13"/>
        <v>0</v>
      </c>
      <c r="J42" s="66">
        <f t="shared" si="14"/>
        <v>1058.3</v>
      </c>
      <c r="K42" s="123">
        <f t="shared" si="15"/>
        <v>1220</v>
      </c>
      <c r="L42" s="254"/>
      <c r="M42" s="55"/>
      <c r="N42" s="367"/>
      <c r="O42" s="254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6"/>
    </row>
    <row r="43" spans="1:45" s="229" customFormat="1" x14ac:dyDescent="0.2">
      <c r="A43" s="6" t="s">
        <v>46</v>
      </c>
      <c r="B43" s="228"/>
      <c r="C43" s="102">
        <v>50.4</v>
      </c>
      <c r="D43" s="65">
        <f t="shared" si="8"/>
        <v>1062.0999999999999</v>
      </c>
      <c r="E43" s="35">
        <f t="shared" si="9"/>
        <v>161.70000000000002</v>
      </c>
      <c r="F43" s="66">
        <f t="shared" si="10"/>
        <v>1223.8</v>
      </c>
      <c r="G43" s="66">
        <f t="shared" si="11"/>
        <v>1224</v>
      </c>
      <c r="H43" s="66">
        <f t="shared" si="12"/>
        <v>1224</v>
      </c>
      <c r="I43" s="67">
        <f t="shared" si="13"/>
        <v>0.20000000000004547</v>
      </c>
      <c r="J43" s="66">
        <f t="shared" si="14"/>
        <v>1062.3</v>
      </c>
      <c r="K43" s="123">
        <f t="shared" si="15"/>
        <v>1224</v>
      </c>
      <c r="L43" s="254"/>
      <c r="M43" s="55"/>
      <c r="N43" s="367"/>
      <c r="O43" s="254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</row>
    <row r="44" spans="1:45" s="229" customFormat="1" x14ac:dyDescent="0.2">
      <c r="A44" s="6" t="s">
        <v>47</v>
      </c>
      <c r="B44" s="228"/>
      <c r="C44" s="102">
        <v>58.9</v>
      </c>
      <c r="D44" s="65">
        <f t="shared" si="8"/>
        <v>1070.5999999999999</v>
      </c>
      <c r="E44" s="35">
        <f t="shared" si="9"/>
        <v>161.70000000000002</v>
      </c>
      <c r="F44" s="66">
        <f t="shared" si="10"/>
        <v>1232.3</v>
      </c>
      <c r="G44" s="66">
        <f t="shared" si="11"/>
        <v>1232</v>
      </c>
      <c r="H44" s="66">
        <f t="shared" si="12"/>
        <v>1232</v>
      </c>
      <c r="I44" s="67">
        <f t="shared" si="13"/>
        <v>-0.29999999999995453</v>
      </c>
      <c r="J44" s="66">
        <f t="shared" si="14"/>
        <v>1070.3</v>
      </c>
      <c r="K44" s="123">
        <f t="shared" si="15"/>
        <v>1232</v>
      </c>
      <c r="L44" s="254"/>
      <c r="M44" s="59"/>
      <c r="N44" s="367"/>
      <c r="O44" s="254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</row>
    <row r="45" spans="1:45" s="229" customFormat="1" x14ac:dyDescent="0.2">
      <c r="A45" s="8"/>
      <c r="B45" s="236"/>
      <c r="C45" s="26"/>
      <c r="D45" s="72"/>
      <c r="E45" s="70"/>
      <c r="F45" s="70"/>
      <c r="G45" s="70"/>
      <c r="H45" s="70"/>
      <c r="I45" s="73"/>
      <c r="J45" s="70"/>
      <c r="K45" s="125"/>
      <c r="L45" s="254"/>
      <c r="M45" s="378"/>
      <c r="N45" s="367"/>
      <c r="O45" s="254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</row>
    <row r="46" spans="1:45" s="229" customFormat="1" x14ac:dyDescent="0.2">
      <c r="A46" s="230"/>
      <c r="B46" s="228"/>
      <c r="C46" s="222"/>
      <c r="D46" s="231"/>
      <c r="E46" s="66"/>
      <c r="F46" s="66"/>
      <c r="G46" s="66"/>
      <c r="H46" s="66"/>
      <c r="I46" s="231"/>
      <c r="J46" s="231"/>
      <c r="K46" s="123"/>
      <c r="L46" s="254"/>
      <c r="M46" s="55"/>
      <c r="N46" s="208"/>
      <c r="O46" s="254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</row>
    <row r="47" spans="1:45" s="229" customFormat="1" x14ac:dyDescent="0.2">
      <c r="A47" s="6" t="s">
        <v>48</v>
      </c>
      <c r="B47" s="228"/>
      <c r="C47" s="358">
        <v>10.199999999999999</v>
      </c>
      <c r="D47" s="65">
        <f t="shared" ref="D47:D67" si="16">$B$17+C47</f>
        <v>1021.9</v>
      </c>
      <c r="E47" s="35">
        <f t="shared" ref="E47:E67" si="17">$E$17</f>
        <v>161.70000000000002</v>
      </c>
      <c r="F47" s="66">
        <f t="shared" ref="F47:F67" si="18">D47+E47</f>
        <v>1183.5999999999999</v>
      </c>
      <c r="G47" s="66">
        <f t="shared" ref="G47:G67" si="19">ROUND(((F47*10)+0.4)/10,0)</f>
        <v>1184</v>
      </c>
      <c r="H47" s="66">
        <f t="shared" ref="H47:H67" si="20">IF(FLOOR(G47,1)&lt;1000,FLOOR(G47,1),FLOOR((G47),1))</f>
        <v>1184</v>
      </c>
      <c r="I47" s="67">
        <f t="shared" ref="I47:I52" si="21">H47-F47</f>
        <v>0.40000000000009095</v>
      </c>
      <c r="J47" s="66">
        <f t="shared" ref="J47:J67" si="22">I47+D47</f>
        <v>1022.3000000000001</v>
      </c>
      <c r="K47" s="123">
        <f t="shared" ref="K47:K67" si="23">H47</f>
        <v>1184</v>
      </c>
      <c r="L47" s="254"/>
      <c r="M47" s="377"/>
      <c r="N47" s="367"/>
      <c r="O47" s="254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</row>
    <row r="48" spans="1:45" s="229" customFormat="1" x14ac:dyDescent="0.2">
      <c r="A48" s="6" t="s">
        <v>49</v>
      </c>
      <c r="B48" s="228"/>
      <c r="C48" s="358">
        <v>25.6</v>
      </c>
      <c r="D48" s="65">
        <f t="shared" si="16"/>
        <v>1037.3</v>
      </c>
      <c r="E48" s="35">
        <f t="shared" si="17"/>
        <v>161.70000000000002</v>
      </c>
      <c r="F48" s="66">
        <f t="shared" si="18"/>
        <v>1199</v>
      </c>
      <c r="G48" s="66">
        <f t="shared" si="19"/>
        <v>1199</v>
      </c>
      <c r="H48" s="66">
        <f t="shared" si="20"/>
        <v>1199</v>
      </c>
      <c r="I48" s="67">
        <f t="shared" si="21"/>
        <v>0</v>
      </c>
      <c r="J48" s="66">
        <f t="shared" si="22"/>
        <v>1037.3</v>
      </c>
      <c r="K48" s="123">
        <f t="shared" si="23"/>
        <v>1199</v>
      </c>
      <c r="L48" s="254"/>
      <c r="M48" s="55"/>
      <c r="N48" s="367"/>
      <c r="O48" s="254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86"/>
    </row>
    <row r="49" spans="1:45" s="229" customFormat="1" x14ac:dyDescent="0.2">
      <c r="A49" s="64" t="s">
        <v>50</v>
      </c>
      <c r="B49" s="227"/>
      <c r="C49" s="358">
        <v>32.4</v>
      </c>
      <c r="D49" s="65">
        <f t="shared" si="16"/>
        <v>1044.0999999999999</v>
      </c>
      <c r="E49" s="35">
        <f t="shared" si="17"/>
        <v>161.70000000000002</v>
      </c>
      <c r="F49" s="66">
        <f t="shared" si="18"/>
        <v>1205.8</v>
      </c>
      <c r="G49" s="66">
        <f t="shared" si="19"/>
        <v>1206</v>
      </c>
      <c r="H49" s="66">
        <f t="shared" si="20"/>
        <v>1206</v>
      </c>
      <c r="I49" s="67">
        <f t="shared" si="21"/>
        <v>0.20000000000004547</v>
      </c>
      <c r="J49" s="66">
        <f t="shared" si="22"/>
        <v>1044.3</v>
      </c>
      <c r="K49" s="123">
        <f t="shared" si="23"/>
        <v>1206</v>
      </c>
      <c r="L49" s="254"/>
      <c r="M49" s="55"/>
      <c r="N49" s="367"/>
      <c r="O49" s="254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86"/>
    </row>
    <row r="50" spans="1:45" s="229" customFormat="1" x14ac:dyDescent="0.2">
      <c r="A50" s="6" t="s">
        <v>51</v>
      </c>
      <c r="B50" s="228"/>
      <c r="C50" s="358">
        <v>37.700000000000003</v>
      </c>
      <c r="D50" s="65">
        <f t="shared" si="16"/>
        <v>1049.3999999999999</v>
      </c>
      <c r="E50" s="35">
        <f t="shared" si="17"/>
        <v>161.70000000000002</v>
      </c>
      <c r="F50" s="66">
        <f t="shared" si="18"/>
        <v>1211.0999999999999</v>
      </c>
      <c r="G50" s="66">
        <f t="shared" si="19"/>
        <v>1211</v>
      </c>
      <c r="H50" s="66">
        <f t="shared" si="20"/>
        <v>1211</v>
      </c>
      <c r="I50" s="67">
        <f t="shared" si="21"/>
        <v>-9.9999999999909051E-2</v>
      </c>
      <c r="J50" s="66">
        <f t="shared" si="22"/>
        <v>1049.3</v>
      </c>
      <c r="K50" s="123">
        <f t="shared" si="23"/>
        <v>1211</v>
      </c>
      <c r="L50" s="254"/>
      <c r="M50" s="377"/>
      <c r="N50" s="367"/>
      <c r="O50" s="254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</row>
    <row r="51" spans="1:45" s="229" customFormat="1" x14ac:dyDescent="0.2">
      <c r="A51" s="9" t="s">
        <v>52</v>
      </c>
      <c r="B51" s="22" t="s">
        <v>53</v>
      </c>
      <c r="C51" s="385">
        <v>35.299999999999997</v>
      </c>
      <c r="D51" s="74">
        <f t="shared" si="16"/>
        <v>1047</v>
      </c>
      <c r="E51" s="45">
        <f t="shared" si="17"/>
        <v>161.70000000000002</v>
      </c>
      <c r="F51" s="45">
        <f t="shared" si="18"/>
        <v>1208.7</v>
      </c>
      <c r="G51" s="45">
        <f t="shared" si="19"/>
        <v>1209</v>
      </c>
      <c r="H51" s="45">
        <f t="shared" si="20"/>
        <v>1209</v>
      </c>
      <c r="I51" s="53">
        <f t="shared" si="21"/>
        <v>0.29999999999995453</v>
      </c>
      <c r="J51" s="45">
        <f t="shared" si="22"/>
        <v>1047.3</v>
      </c>
      <c r="K51" s="126">
        <f t="shared" si="23"/>
        <v>1209</v>
      </c>
      <c r="L51" s="254"/>
      <c r="M51" s="55"/>
      <c r="N51" s="367"/>
      <c r="O51" s="254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</row>
    <row r="52" spans="1:45" s="229" customFormat="1" x14ac:dyDescent="0.2">
      <c r="A52" s="6" t="s">
        <v>54</v>
      </c>
      <c r="B52" s="228"/>
      <c r="C52" s="102">
        <v>47.1</v>
      </c>
      <c r="D52" s="65">
        <f t="shared" si="16"/>
        <v>1058.8</v>
      </c>
      <c r="E52" s="35">
        <f t="shared" si="17"/>
        <v>161.70000000000002</v>
      </c>
      <c r="F52" s="66">
        <f t="shared" si="18"/>
        <v>1220.5</v>
      </c>
      <c r="G52" s="66">
        <f t="shared" si="19"/>
        <v>1221</v>
      </c>
      <c r="H52" s="66">
        <f t="shared" si="20"/>
        <v>1221</v>
      </c>
      <c r="I52" s="25">
        <f t="shared" si="21"/>
        <v>0.5</v>
      </c>
      <c r="J52" s="66">
        <f t="shared" si="22"/>
        <v>1059.3</v>
      </c>
      <c r="K52" s="122">
        <f t="shared" si="23"/>
        <v>1221</v>
      </c>
      <c r="L52" s="254"/>
      <c r="M52" s="377"/>
      <c r="N52" s="367"/>
      <c r="O52" s="254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</row>
    <row r="53" spans="1:45" s="229" customFormat="1" x14ac:dyDescent="0.2">
      <c r="A53" s="6" t="s">
        <v>55</v>
      </c>
      <c r="B53" s="228"/>
      <c r="C53" s="358">
        <v>62.9</v>
      </c>
      <c r="D53" s="65">
        <f t="shared" si="16"/>
        <v>1074.5999999999999</v>
      </c>
      <c r="E53" s="35">
        <f t="shared" si="17"/>
        <v>161.70000000000002</v>
      </c>
      <c r="F53" s="66">
        <f t="shared" si="18"/>
        <v>1236.3</v>
      </c>
      <c r="G53" s="66">
        <f t="shared" si="19"/>
        <v>1236</v>
      </c>
      <c r="H53" s="66">
        <f t="shared" si="20"/>
        <v>1236</v>
      </c>
      <c r="I53" s="25">
        <f t="shared" ref="I53:I67" si="24">H53-F53</f>
        <v>-0.29999999999995453</v>
      </c>
      <c r="J53" s="66">
        <f t="shared" si="22"/>
        <v>1074.3</v>
      </c>
      <c r="K53" s="122">
        <f t="shared" si="23"/>
        <v>1236</v>
      </c>
      <c r="L53" s="254"/>
      <c r="M53" s="55"/>
      <c r="N53" s="367"/>
      <c r="O53" s="254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6"/>
      <c r="AP53" s="186"/>
      <c r="AQ53" s="186"/>
      <c r="AR53" s="186"/>
      <c r="AS53" s="186"/>
    </row>
    <row r="54" spans="1:45" s="229" customFormat="1" x14ac:dyDescent="0.2">
      <c r="A54" s="6" t="s">
        <v>56</v>
      </c>
      <c r="B54" s="228"/>
      <c r="C54" s="102">
        <v>69</v>
      </c>
      <c r="D54" s="65">
        <f t="shared" si="16"/>
        <v>1080.6999999999998</v>
      </c>
      <c r="E54" s="35">
        <f t="shared" si="17"/>
        <v>161.70000000000002</v>
      </c>
      <c r="F54" s="66">
        <f t="shared" si="18"/>
        <v>1242.3999999999999</v>
      </c>
      <c r="G54" s="66">
        <f t="shared" si="19"/>
        <v>1242</v>
      </c>
      <c r="H54" s="66">
        <f t="shared" si="20"/>
        <v>1242</v>
      </c>
      <c r="I54" s="25">
        <f t="shared" si="24"/>
        <v>-0.39999999999986358</v>
      </c>
      <c r="J54" s="66">
        <f t="shared" si="22"/>
        <v>1080.3</v>
      </c>
      <c r="K54" s="122">
        <f t="shared" si="23"/>
        <v>1242</v>
      </c>
      <c r="L54" s="254"/>
      <c r="M54" s="377"/>
      <c r="N54" s="367"/>
      <c r="O54" s="254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  <c r="AO54" s="186"/>
      <c r="AP54" s="186"/>
      <c r="AQ54" s="186"/>
      <c r="AR54" s="186"/>
      <c r="AS54" s="186"/>
    </row>
    <row r="55" spans="1:45" s="229" customFormat="1" x14ac:dyDescent="0.2">
      <c r="A55" s="6" t="s">
        <v>57</v>
      </c>
      <c r="B55" s="228"/>
      <c r="C55" s="102">
        <v>82.1</v>
      </c>
      <c r="D55" s="65">
        <f t="shared" si="16"/>
        <v>1093.8</v>
      </c>
      <c r="E55" s="35">
        <f t="shared" si="17"/>
        <v>161.70000000000002</v>
      </c>
      <c r="F55" s="66">
        <f t="shared" si="18"/>
        <v>1255.5</v>
      </c>
      <c r="G55" s="66">
        <f t="shared" si="19"/>
        <v>1256</v>
      </c>
      <c r="H55" s="66">
        <f t="shared" si="20"/>
        <v>1256</v>
      </c>
      <c r="I55" s="25">
        <f t="shared" si="24"/>
        <v>0.5</v>
      </c>
      <c r="J55" s="66">
        <f t="shared" si="22"/>
        <v>1094.3</v>
      </c>
      <c r="K55" s="122">
        <f t="shared" si="23"/>
        <v>1256</v>
      </c>
      <c r="L55" s="254"/>
      <c r="M55" s="55"/>
      <c r="N55" s="367"/>
      <c r="O55" s="254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6"/>
      <c r="AP55" s="186"/>
      <c r="AQ55" s="186"/>
      <c r="AR55" s="186"/>
      <c r="AS55" s="186"/>
    </row>
    <row r="56" spans="1:45" s="229" customFormat="1" x14ac:dyDescent="0.2">
      <c r="A56" s="6" t="s">
        <v>58</v>
      </c>
      <c r="B56" s="228"/>
      <c r="C56" s="358">
        <v>97.8</v>
      </c>
      <c r="D56" s="65">
        <f t="shared" si="16"/>
        <v>1109.5</v>
      </c>
      <c r="E56" s="35">
        <f t="shared" si="17"/>
        <v>161.70000000000002</v>
      </c>
      <c r="F56" s="66">
        <f t="shared" si="18"/>
        <v>1271.2</v>
      </c>
      <c r="G56" s="66">
        <f t="shared" si="19"/>
        <v>1271</v>
      </c>
      <c r="H56" s="66">
        <f t="shared" si="20"/>
        <v>1271</v>
      </c>
      <c r="I56" s="25">
        <f t="shared" si="24"/>
        <v>-0.20000000000004547</v>
      </c>
      <c r="J56" s="66">
        <f t="shared" si="22"/>
        <v>1109.3</v>
      </c>
      <c r="K56" s="122">
        <f t="shared" si="23"/>
        <v>1271</v>
      </c>
      <c r="L56" s="254"/>
      <c r="M56" s="377"/>
      <c r="N56" s="367"/>
      <c r="O56" s="254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186"/>
      <c r="AS56" s="186"/>
    </row>
    <row r="57" spans="1:45" s="229" customFormat="1" x14ac:dyDescent="0.2">
      <c r="A57" s="6" t="s">
        <v>59</v>
      </c>
      <c r="B57" s="228"/>
      <c r="C57" s="102">
        <v>85.7</v>
      </c>
      <c r="D57" s="65">
        <f t="shared" si="16"/>
        <v>1097.3999999999999</v>
      </c>
      <c r="E57" s="35">
        <f t="shared" si="17"/>
        <v>161.70000000000002</v>
      </c>
      <c r="F57" s="66">
        <f t="shared" si="18"/>
        <v>1259.0999999999999</v>
      </c>
      <c r="G57" s="66">
        <f t="shared" si="19"/>
        <v>1259</v>
      </c>
      <c r="H57" s="66">
        <f t="shared" si="20"/>
        <v>1259</v>
      </c>
      <c r="I57" s="25">
        <f t="shared" si="24"/>
        <v>-9.9999999999909051E-2</v>
      </c>
      <c r="J57" s="66">
        <f t="shared" si="22"/>
        <v>1097.3</v>
      </c>
      <c r="K57" s="122">
        <f t="shared" si="23"/>
        <v>1259</v>
      </c>
      <c r="L57" s="254"/>
      <c r="M57" s="55"/>
      <c r="N57" s="367"/>
      <c r="O57" s="254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6"/>
    </row>
    <row r="58" spans="1:45" s="229" customFormat="1" x14ac:dyDescent="0.2">
      <c r="A58" s="6" t="s">
        <v>60</v>
      </c>
      <c r="B58" s="228"/>
      <c r="C58" s="102">
        <v>84.6</v>
      </c>
      <c r="D58" s="65">
        <f t="shared" si="16"/>
        <v>1096.3</v>
      </c>
      <c r="E58" s="35">
        <f t="shared" si="17"/>
        <v>161.70000000000002</v>
      </c>
      <c r="F58" s="66">
        <f t="shared" si="18"/>
        <v>1258</v>
      </c>
      <c r="G58" s="66">
        <f t="shared" si="19"/>
        <v>1258</v>
      </c>
      <c r="H58" s="66">
        <f t="shared" si="20"/>
        <v>1258</v>
      </c>
      <c r="I58" s="25">
        <f t="shared" si="24"/>
        <v>0</v>
      </c>
      <c r="J58" s="66">
        <f t="shared" si="22"/>
        <v>1096.3</v>
      </c>
      <c r="K58" s="122">
        <f t="shared" si="23"/>
        <v>1258</v>
      </c>
      <c r="L58" s="254"/>
      <c r="M58" s="377"/>
      <c r="N58" s="367"/>
      <c r="O58" s="254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186"/>
    </row>
    <row r="59" spans="1:45" s="229" customFormat="1" x14ac:dyDescent="0.2">
      <c r="A59" s="6" t="s">
        <v>61</v>
      </c>
      <c r="B59" s="228"/>
      <c r="C59" s="358">
        <v>98.6</v>
      </c>
      <c r="D59" s="65">
        <f t="shared" si="16"/>
        <v>1110.3</v>
      </c>
      <c r="E59" s="35">
        <f t="shared" si="17"/>
        <v>161.70000000000002</v>
      </c>
      <c r="F59" s="66">
        <f t="shared" si="18"/>
        <v>1272</v>
      </c>
      <c r="G59" s="66">
        <f t="shared" si="19"/>
        <v>1272</v>
      </c>
      <c r="H59" s="66">
        <f t="shared" si="20"/>
        <v>1272</v>
      </c>
      <c r="I59" s="25">
        <f t="shared" si="24"/>
        <v>0</v>
      </c>
      <c r="J59" s="66">
        <f t="shared" si="22"/>
        <v>1110.3</v>
      </c>
      <c r="K59" s="122">
        <f t="shared" si="23"/>
        <v>1272</v>
      </c>
      <c r="L59" s="254"/>
      <c r="M59" s="55"/>
      <c r="N59" s="367"/>
      <c r="O59" s="254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  <c r="AL59" s="186"/>
      <c r="AM59" s="186"/>
      <c r="AN59" s="186"/>
      <c r="AO59" s="186"/>
      <c r="AP59" s="186"/>
      <c r="AQ59" s="186"/>
      <c r="AR59" s="186"/>
      <c r="AS59" s="186"/>
    </row>
    <row r="60" spans="1:45" s="229" customFormat="1" x14ac:dyDescent="0.2">
      <c r="A60" s="69" t="s">
        <v>72</v>
      </c>
      <c r="B60" s="227"/>
      <c r="C60" s="102">
        <f>C49</f>
        <v>32.4</v>
      </c>
      <c r="D60" s="65">
        <f t="shared" si="16"/>
        <v>1044.0999999999999</v>
      </c>
      <c r="E60" s="35">
        <f t="shared" si="17"/>
        <v>161.70000000000002</v>
      </c>
      <c r="F60" s="66">
        <f t="shared" si="18"/>
        <v>1205.8</v>
      </c>
      <c r="G60" s="66">
        <f t="shared" si="19"/>
        <v>1206</v>
      </c>
      <c r="H60" s="66">
        <f t="shared" si="20"/>
        <v>1206</v>
      </c>
      <c r="I60" s="25">
        <f t="shared" si="24"/>
        <v>0.20000000000004547</v>
      </c>
      <c r="J60" s="66">
        <f t="shared" si="22"/>
        <v>1044.3</v>
      </c>
      <c r="K60" s="122">
        <f t="shared" si="23"/>
        <v>1206</v>
      </c>
      <c r="L60" s="254"/>
      <c r="M60" s="55"/>
      <c r="N60" s="367"/>
      <c r="O60" s="254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6"/>
    </row>
    <row r="61" spans="1:45" s="229" customFormat="1" x14ac:dyDescent="0.2">
      <c r="A61" s="7" t="s">
        <v>73</v>
      </c>
      <c r="B61" s="228"/>
      <c r="C61" s="102">
        <f>C50</f>
        <v>37.700000000000003</v>
      </c>
      <c r="D61" s="65">
        <f t="shared" si="16"/>
        <v>1049.3999999999999</v>
      </c>
      <c r="E61" s="35">
        <f t="shared" si="17"/>
        <v>161.70000000000002</v>
      </c>
      <c r="F61" s="66">
        <f t="shared" si="18"/>
        <v>1211.0999999999999</v>
      </c>
      <c r="G61" s="66">
        <f t="shared" si="19"/>
        <v>1211</v>
      </c>
      <c r="H61" s="66">
        <f t="shared" si="20"/>
        <v>1211</v>
      </c>
      <c r="I61" s="25">
        <f t="shared" si="24"/>
        <v>-9.9999999999909051E-2</v>
      </c>
      <c r="J61" s="66">
        <f t="shared" si="22"/>
        <v>1049.3</v>
      </c>
      <c r="K61" s="122">
        <f t="shared" si="23"/>
        <v>1211</v>
      </c>
      <c r="L61" s="254"/>
      <c r="M61" s="55"/>
      <c r="N61" s="367"/>
      <c r="O61" s="254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  <c r="AS61" s="186"/>
    </row>
    <row r="62" spans="1:45" s="229" customFormat="1" x14ac:dyDescent="0.2">
      <c r="A62" s="7" t="s">
        <v>74</v>
      </c>
      <c r="B62" s="228"/>
      <c r="C62" s="358">
        <f>C52</f>
        <v>47.1</v>
      </c>
      <c r="D62" s="65">
        <f t="shared" si="16"/>
        <v>1058.8</v>
      </c>
      <c r="E62" s="35">
        <f t="shared" si="17"/>
        <v>161.70000000000002</v>
      </c>
      <c r="F62" s="66">
        <f t="shared" si="18"/>
        <v>1220.5</v>
      </c>
      <c r="G62" s="66">
        <f t="shared" si="19"/>
        <v>1221</v>
      </c>
      <c r="H62" s="66">
        <f t="shared" si="20"/>
        <v>1221</v>
      </c>
      <c r="I62" s="25">
        <f t="shared" si="24"/>
        <v>0.5</v>
      </c>
      <c r="J62" s="66">
        <f t="shared" si="22"/>
        <v>1059.3</v>
      </c>
      <c r="K62" s="122">
        <f t="shared" si="23"/>
        <v>1221</v>
      </c>
      <c r="L62" s="254"/>
      <c r="M62" s="377"/>
      <c r="N62" s="367"/>
      <c r="O62" s="254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6"/>
    </row>
    <row r="63" spans="1:45" s="229" customFormat="1" x14ac:dyDescent="0.2">
      <c r="A63" s="7" t="s">
        <v>75</v>
      </c>
      <c r="B63" s="228"/>
      <c r="C63" s="102">
        <f>C53</f>
        <v>62.9</v>
      </c>
      <c r="D63" s="65">
        <f t="shared" si="16"/>
        <v>1074.5999999999999</v>
      </c>
      <c r="E63" s="35">
        <f t="shared" si="17"/>
        <v>161.70000000000002</v>
      </c>
      <c r="F63" s="66">
        <f t="shared" si="18"/>
        <v>1236.3</v>
      </c>
      <c r="G63" s="66">
        <f t="shared" si="19"/>
        <v>1236</v>
      </c>
      <c r="H63" s="66">
        <f t="shared" si="20"/>
        <v>1236</v>
      </c>
      <c r="I63" s="25">
        <f t="shared" si="24"/>
        <v>-0.29999999999995453</v>
      </c>
      <c r="J63" s="66">
        <f t="shared" si="22"/>
        <v>1074.3</v>
      </c>
      <c r="K63" s="122">
        <f t="shared" si="23"/>
        <v>1236</v>
      </c>
      <c r="L63" s="254"/>
      <c r="M63" s="59"/>
      <c r="N63" s="367"/>
      <c r="O63" s="254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6"/>
    </row>
    <row r="64" spans="1:45" s="229" customFormat="1" x14ac:dyDescent="0.2">
      <c r="A64" s="7" t="s">
        <v>76</v>
      </c>
      <c r="B64" s="228"/>
      <c r="C64" s="102">
        <f>C54</f>
        <v>69</v>
      </c>
      <c r="D64" s="65">
        <f t="shared" si="16"/>
        <v>1080.6999999999998</v>
      </c>
      <c r="E64" s="35">
        <f t="shared" si="17"/>
        <v>161.70000000000002</v>
      </c>
      <c r="F64" s="66">
        <f t="shared" si="18"/>
        <v>1242.3999999999999</v>
      </c>
      <c r="G64" s="66">
        <f t="shared" si="19"/>
        <v>1242</v>
      </c>
      <c r="H64" s="66">
        <f t="shared" si="20"/>
        <v>1242</v>
      </c>
      <c r="I64" s="25">
        <f t="shared" si="24"/>
        <v>-0.39999999999986358</v>
      </c>
      <c r="J64" s="66">
        <f t="shared" si="22"/>
        <v>1080.3</v>
      </c>
      <c r="K64" s="122">
        <f t="shared" si="23"/>
        <v>1242</v>
      </c>
      <c r="L64" s="254"/>
      <c r="M64" s="59"/>
      <c r="N64" s="367"/>
      <c r="O64" s="254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6"/>
    </row>
    <row r="65" spans="1:45" s="229" customFormat="1" x14ac:dyDescent="0.2">
      <c r="A65" s="7" t="s">
        <v>77</v>
      </c>
      <c r="B65" s="228"/>
      <c r="C65" s="358">
        <f>C55</f>
        <v>82.1</v>
      </c>
      <c r="D65" s="65">
        <f t="shared" si="16"/>
        <v>1093.8</v>
      </c>
      <c r="E65" s="35">
        <f t="shared" si="17"/>
        <v>161.70000000000002</v>
      </c>
      <c r="F65" s="66">
        <f t="shared" si="18"/>
        <v>1255.5</v>
      </c>
      <c r="G65" s="66">
        <f t="shared" si="19"/>
        <v>1256</v>
      </c>
      <c r="H65" s="66">
        <f t="shared" si="20"/>
        <v>1256</v>
      </c>
      <c r="I65" s="25">
        <f t="shared" si="24"/>
        <v>0.5</v>
      </c>
      <c r="J65" s="66">
        <f t="shared" si="22"/>
        <v>1094.3</v>
      </c>
      <c r="K65" s="122">
        <f t="shared" si="23"/>
        <v>1256</v>
      </c>
      <c r="L65" s="254"/>
      <c r="M65" s="55"/>
      <c r="N65" s="367"/>
      <c r="O65" s="254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86"/>
    </row>
    <row r="66" spans="1:45" s="229" customFormat="1" x14ac:dyDescent="0.2">
      <c r="A66" s="7" t="s">
        <v>78</v>
      </c>
      <c r="B66" s="228"/>
      <c r="C66" s="102">
        <f>C56</f>
        <v>97.8</v>
      </c>
      <c r="D66" s="65">
        <f t="shared" si="16"/>
        <v>1109.5</v>
      </c>
      <c r="E66" s="35">
        <f t="shared" si="17"/>
        <v>161.70000000000002</v>
      </c>
      <c r="F66" s="66">
        <f t="shared" si="18"/>
        <v>1271.2</v>
      </c>
      <c r="G66" s="66">
        <f t="shared" si="19"/>
        <v>1271</v>
      </c>
      <c r="H66" s="66">
        <f t="shared" si="20"/>
        <v>1271</v>
      </c>
      <c r="I66" s="25">
        <f t="shared" si="24"/>
        <v>-0.20000000000004547</v>
      </c>
      <c r="J66" s="66">
        <f t="shared" si="22"/>
        <v>1109.3</v>
      </c>
      <c r="K66" s="122">
        <f t="shared" si="23"/>
        <v>1271</v>
      </c>
      <c r="L66" s="254"/>
      <c r="M66" s="55"/>
      <c r="N66" s="367"/>
      <c r="O66" s="254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86"/>
    </row>
    <row r="67" spans="1:45" s="229" customFormat="1" x14ac:dyDescent="0.2">
      <c r="A67" s="7" t="s">
        <v>79</v>
      </c>
      <c r="B67" s="228"/>
      <c r="C67" s="102">
        <f>C59</f>
        <v>98.6</v>
      </c>
      <c r="D67" s="65">
        <f t="shared" si="16"/>
        <v>1110.3</v>
      </c>
      <c r="E67" s="35">
        <f t="shared" si="17"/>
        <v>161.70000000000002</v>
      </c>
      <c r="F67" s="66">
        <f t="shared" si="18"/>
        <v>1272</v>
      </c>
      <c r="G67" s="66">
        <f t="shared" si="19"/>
        <v>1272</v>
      </c>
      <c r="H67" s="66">
        <f t="shared" si="20"/>
        <v>1272</v>
      </c>
      <c r="I67" s="25">
        <f t="shared" si="24"/>
        <v>0</v>
      </c>
      <c r="J67" s="66">
        <f t="shared" si="22"/>
        <v>1110.3</v>
      </c>
      <c r="K67" s="122">
        <f t="shared" si="23"/>
        <v>1272</v>
      </c>
      <c r="L67" s="254"/>
      <c r="M67" s="55"/>
      <c r="N67" s="367"/>
      <c r="O67" s="254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6"/>
      <c r="AQ67" s="186"/>
      <c r="AR67" s="186"/>
      <c r="AS67" s="186"/>
    </row>
    <row r="68" spans="1:45" s="229" customFormat="1" x14ac:dyDescent="0.2">
      <c r="A68" s="10"/>
      <c r="B68" s="236"/>
      <c r="C68" s="237"/>
      <c r="D68" s="72"/>
      <c r="E68" s="70"/>
      <c r="F68" s="70"/>
      <c r="G68" s="70"/>
      <c r="H68" s="70"/>
      <c r="I68" s="73"/>
      <c r="J68" s="70"/>
      <c r="K68" s="125"/>
      <c r="L68" s="254"/>
      <c r="M68" s="59"/>
      <c r="N68" s="367"/>
      <c r="O68" s="254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</row>
    <row r="69" spans="1:45" s="229" customFormat="1" x14ac:dyDescent="0.2">
      <c r="A69" s="7"/>
      <c r="B69" s="228"/>
      <c r="C69" s="222"/>
      <c r="D69" s="65"/>
      <c r="E69" s="66"/>
      <c r="F69" s="66"/>
      <c r="G69" s="66"/>
      <c r="H69" s="66"/>
      <c r="I69" s="67"/>
      <c r="J69" s="66"/>
      <c r="K69" s="123"/>
      <c r="L69" s="254"/>
      <c r="M69" s="55"/>
      <c r="N69" s="367"/>
      <c r="O69" s="254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</row>
    <row r="70" spans="1:45" s="229" customFormat="1" x14ac:dyDescent="0.2">
      <c r="A70" s="64" t="s">
        <v>62</v>
      </c>
      <c r="B70" s="68">
        <f>B17</f>
        <v>1011.6999999999999</v>
      </c>
      <c r="C70" s="358">
        <v>59.2</v>
      </c>
      <c r="D70" s="65">
        <f t="shared" ref="D70:D76" si="25">$B$17+C70</f>
        <v>1070.8999999999999</v>
      </c>
      <c r="E70" s="35">
        <f t="shared" ref="E70:E76" si="26">$E$17</f>
        <v>161.70000000000002</v>
      </c>
      <c r="F70" s="66">
        <f t="shared" ref="F70:F76" si="27">D70+E70</f>
        <v>1232.5999999999999</v>
      </c>
      <c r="G70" s="66">
        <f t="shared" ref="G70:G76" si="28">ROUND(((F70*10)+0.4)/10,0)</f>
        <v>1233</v>
      </c>
      <c r="H70" s="66">
        <f t="shared" ref="H70:H76" si="29">IF(FLOOR(G70,1)&lt;1000,FLOOR(G70,1),FLOOR((G70),1))</f>
        <v>1233</v>
      </c>
      <c r="I70" s="67">
        <f t="shared" ref="I70:I76" si="30">H70-F70</f>
        <v>0.40000000000009095</v>
      </c>
      <c r="J70" s="66">
        <f t="shared" ref="J70:J76" si="31">I70+D70</f>
        <v>1071.3</v>
      </c>
      <c r="K70" s="123">
        <f t="shared" ref="K70:K76" si="32">H70</f>
        <v>1233</v>
      </c>
      <c r="L70" s="254"/>
      <c r="M70" s="280"/>
      <c r="N70" s="367"/>
      <c r="O70" s="254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  <c r="AH70" s="186"/>
      <c r="AI70" s="186"/>
      <c r="AJ70" s="186"/>
      <c r="AK70" s="186"/>
      <c r="AL70" s="186"/>
      <c r="AM70" s="186"/>
      <c r="AN70" s="186"/>
      <c r="AO70" s="186"/>
      <c r="AP70" s="186"/>
      <c r="AQ70" s="186"/>
      <c r="AR70" s="186"/>
      <c r="AS70" s="186"/>
    </row>
    <row r="71" spans="1:45" s="229" customFormat="1" x14ac:dyDescent="0.2">
      <c r="A71" s="64" t="s">
        <v>63</v>
      </c>
      <c r="B71" s="227"/>
      <c r="C71" s="358">
        <v>80.5</v>
      </c>
      <c r="D71" s="65">
        <f>$B$17+C71</f>
        <v>1092.1999999999998</v>
      </c>
      <c r="E71" s="35">
        <f t="shared" si="26"/>
        <v>161.70000000000002</v>
      </c>
      <c r="F71" s="66">
        <f t="shared" si="27"/>
        <v>1253.8999999999999</v>
      </c>
      <c r="G71" s="66">
        <f t="shared" si="28"/>
        <v>1254</v>
      </c>
      <c r="H71" s="66">
        <f t="shared" si="29"/>
        <v>1254</v>
      </c>
      <c r="I71" s="67">
        <f>H71-F71</f>
        <v>0.10000000000013642</v>
      </c>
      <c r="J71" s="66">
        <f t="shared" si="31"/>
        <v>1092.3</v>
      </c>
      <c r="K71" s="123">
        <f>H71</f>
        <v>1254</v>
      </c>
      <c r="L71" s="254"/>
      <c r="M71" s="280"/>
      <c r="N71" s="367"/>
      <c r="O71" s="254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  <c r="AK71" s="186"/>
      <c r="AL71" s="186"/>
      <c r="AM71" s="186"/>
      <c r="AN71" s="186"/>
      <c r="AO71" s="186"/>
      <c r="AP71" s="186"/>
      <c r="AQ71" s="186"/>
      <c r="AR71" s="186"/>
      <c r="AS71" s="186"/>
    </row>
    <row r="72" spans="1:45" s="229" customFormat="1" x14ac:dyDescent="0.2">
      <c r="A72" s="6" t="s">
        <v>64</v>
      </c>
      <c r="B72" s="228"/>
      <c r="C72" s="358">
        <v>92.1</v>
      </c>
      <c r="D72" s="30">
        <f t="shared" si="25"/>
        <v>1103.8</v>
      </c>
      <c r="E72" s="35">
        <f t="shared" si="26"/>
        <v>161.70000000000002</v>
      </c>
      <c r="F72" s="35">
        <f t="shared" si="27"/>
        <v>1265.5</v>
      </c>
      <c r="G72" s="35">
        <f t="shared" si="28"/>
        <v>1266</v>
      </c>
      <c r="H72" s="66">
        <f t="shared" si="29"/>
        <v>1266</v>
      </c>
      <c r="I72" s="25">
        <f t="shared" si="30"/>
        <v>0.5</v>
      </c>
      <c r="J72" s="35">
        <f t="shared" si="31"/>
        <v>1104.3</v>
      </c>
      <c r="K72" s="122">
        <f t="shared" si="32"/>
        <v>1266</v>
      </c>
      <c r="L72" s="254"/>
      <c r="M72" s="280"/>
      <c r="N72" s="367"/>
      <c r="O72" s="254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  <c r="AK72" s="186"/>
      <c r="AL72" s="186"/>
      <c r="AM72" s="186"/>
      <c r="AN72" s="186"/>
      <c r="AO72" s="186"/>
      <c r="AP72" s="186"/>
      <c r="AQ72" s="186"/>
      <c r="AR72" s="186"/>
      <c r="AS72" s="186"/>
    </row>
    <row r="73" spans="1:45" s="229" customFormat="1" x14ac:dyDescent="0.2">
      <c r="A73" s="6" t="s">
        <v>65</v>
      </c>
      <c r="B73" s="228"/>
      <c r="C73" s="358">
        <v>90.7</v>
      </c>
      <c r="D73" s="30">
        <f t="shared" si="25"/>
        <v>1102.3999999999999</v>
      </c>
      <c r="E73" s="35">
        <f t="shared" si="26"/>
        <v>161.70000000000002</v>
      </c>
      <c r="F73" s="35">
        <f t="shared" si="27"/>
        <v>1264.0999999999999</v>
      </c>
      <c r="G73" s="35">
        <f t="shared" si="28"/>
        <v>1264</v>
      </c>
      <c r="H73" s="66">
        <f t="shared" si="29"/>
        <v>1264</v>
      </c>
      <c r="I73" s="25">
        <f t="shared" si="30"/>
        <v>-9.9999999999909051E-2</v>
      </c>
      <c r="J73" s="35">
        <f t="shared" si="31"/>
        <v>1102.3</v>
      </c>
      <c r="K73" s="122">
        <f t="shared" si="32"/>
        <v>1264</v>
      </c>
      <c r="L73" s="254"/>
      <c r="M73" s="280"/>
      <c r="N73" s="367"/>
      <c r="O73" s="254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  <c r="AK73" s="186"/>
      <c r="AL73" s="186"/>
      <c r="AM73" s="186"/>
      <c r="AN73" s="186"/>
      <c r="AO73" s="186"/>
      <c r="AP73" s="186"/>
      <c r="AQ73" s="186"/>
      <c r="AR73" s="186"/>
      <c r="AS73" s="186"/>
    </row>
    <row r="74" spans="1:45" s="229" customFormat="1" x14ac:dyDescent="0.2">
      <c r="A74" s="6" t="s">
        <v>66</v>
      </c>
      <c r="B74" s="228"/>
      <c r="C74" s="358">
        <v>94.7</v>
      </c>
      <c r="D74" s="30">
        <f t="shared" si="25"/>
        <v>1106.3999999999999</v>
      </c>
      <c r="E74" s="35">
        <f t="shared" si="26"/>
        <v>161.70000000000002</v>
      </c>
      <c r="F74" s="35">
        <f t="shared" si="27"/>
        <v>1268.0999999999999</v>
      </c>
      <c r="G74" s="35">
        <f t="shared" si="28"/>
        <v>1268</v>
      </c>
      <c r="H74" s="66">
        <f t="shared" si="29"/>
        <v>1268</v>
      </c>
      <c r="I74" s="25">
        <f t="shared" si="30"/>
        <v>-9.9999999999909051E-2</v>
      </c>
      <c r="J74" s="35">
        <f t="shared" si="31"/>
        <v>1106.3</v>
      </c>
      <c r="K74" s="122">
        <f t="shared" si="32"/>
        <v>1268</v>
      </c>
      <c r="L74" s="254"/>
      <c r="M74" s="379"/>
      <c r="N74" s="367"/>
      <c r="O74" s="254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  <c r="AK74" s="186"/>
      <c r="AL74" s="186"/>
      <c r="AM74" s="186"/>
      <c r="AN74" s="186"/>
      <c r="AO74" s="186"/>
      <c r="AP74" s="186"/>
      <c r="AQ74" s="186"/>
      <c r="AR74" s="186"/>
      <c r="AS74" s="186"/>
    </row>
    <row r="75" spans="1:45" s="229" customFormat="1" x14ac:dyDescent="0.2">
      <c r="A75" s="64" t="s">
        <v>67</v>
      </c>
      <c r="B75" s="227"/>
      <c r="C75" s="358">
        <v>94.7</v>
      </c>
      <c r="D75" s="65">
        <f t="shared" si="25"/>
        <v>1106.3999999999999</v>
      </c>
      <c r="E75" s="35">
        <f t="shared" si="26"/>
        <v>161.70000000000002</v>
      </c>
      <c r="F75" s="66">
        <f t="shared" si="27"/>
        <v>1268.0999999999999</v>
      </c>
      <c r="G75" s="66">
        <f t="shared" si="28"/>
        <v>1268</v>
      </c>
      <c r="H75" s="66">
        <f t="shared" si="29"/>
        <v>1268</v>
      </c>
      <c r="I75" s="67">
        <f t="shared" si="30"/>
        <v>-9.9999999999909051E-2</v>
      </c>
      <c r="J75" s="66">
        <f t="shared" si="31"/>
        <v>1106.3</v>
      </c>
      <c r="K75" s="123">
        <f t="shared" si="32"/>
        <v>1268</v>
      </c>
      <c r="L75" s="254"/>
      <c r="M75" s="379"/>
      <c r="N75" s="367"/>
      <c r="O75" s="254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  <c r="AK75" s="186"/>
      <c r="AL75" s="186"/>
      <c r="AM75" s="186"/>
      <c r="AN75" s="186"/>
      <c r="AO75" s="186"/>
      <c r="AP75" s="186"/>
      <c r="AQ75" s="186"/>
      <c r="AR75" s="186"/>
      <c r="AS75" s="186"/>
    </row>
    <row r="76" spans="1:45" s="229" customFormat="1" x14ac:dyDescent="0.2">
      <c r="A76" s="6" t="s">
        <v>68</v>
      </c>
      <c r="B76" s="228"/>
      <c r="C76" s="358">
        <v>105.2</v>
      </c>
      <c r="D76" s="30">
        <f t="shared" si="25"/>
        <v>1116.8999999999999</v>
      </c>
      <c r="E76" s="35">
        <f t="shared" si="26"/>
        <v>161.70000000000002</v>
      </c>
      <c r="F76" s="35">
        <f t="shared" si="27"/>
        <v>1278.5999999999999</v>
      </c>
      <c r="G76" s="35">
        <f t="shared" si="28"/>
        <v>1279</v>
      </c>
      <c r="H76" s="66">
        <f t="shared" si="29"/>
        <v>1279</v>
      </c>
      <c r="I76" s="25">
        <f t="shared" si="30"/>
        <v>0.40000000000009095</v>
      </c>
      <c r="J76" s="35">
        <f t="shared" si="31"/>
        <v>1117.3</v>
      </c>
      <c r="K76" s="122">
        <f t="shared" si="32"/>
        <v>1279</v>
      </c>
      <c r="L76" s="254"/>
      <c r="M76" s="260"/>
      <c r="N76" s="367"/>
      <c r="O76" s="254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186"/>
      <c r="AR76" s="186"/>
      <c r="AS76" s="186"/>
    </row>
    <row r="77" spans="1:45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37"/>
      <c r="I77" s="239"/>
      <c r="J77" s="239"/>
      <c r="K77" s="131"/>
      <c r="L77" s="186"/>
      <c r="M77" s="241"/>
      <c r="N77" s="208"/>
      <c r="O77" s="254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</row>
    <row r="78" spans="1:45" s="229" customFormat="1" x14ac:dyDescent="0.2">
      <c r="A78" s="228"/>
      <c r="B78" s="228"/>
      <c r="C78" s="228"/>
      <c r="D78" s="228"/>
      <c r="E78" s="228"/>
      <c r="F78" s="38"/>
      <c r="G78" s="38"/>
      <c r="H78" s="38"/>
      <c r="I78" s="228"/>
      <c r="J78" s="228"/>
      <c r="K78" s="57"/>
      <c r="L78" s="240"/>
      <c r="M78" s="241"/>
      <c r="N78" s="208"/>
      <c r="O78" s="389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</row>
    <row r="79" spans="1:45" s="229" customFormat="1" ht="13.5" thickBot="1" x14ac:dyDescent="0.25">
      <c r="A79" s="228"/>
      <c r="B79" s="228"/>
      <c r="C79" s="228"/>
      <c r="D79" s="228"/>
      <c r="E79" s="228"/>
      <c r="F79" s="38"/>
      <c r="G79" s="38"/>
      <c r="H79" s="38"/>
      <c r="I79" s="228"/>
      <c r="J79" s="228"/>
      <c r="K79" s="57"/>
      <c r="L79" s="240"/>
      <c r="M79" s="241"/>
      <c r="N79" s="208"/>
      <c r="O79" s="389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186"/>
    </row>
    <row r="80" spans="1:45" s="229" customFormat="1" x14ac:dyDescent="0.2">
      <c r="A80" s="183"/>
      <c r="B80" s="184"/>
      <c r="C80" s="184"/>
      <c r="D80" s="184"/>
      <c r="E80" s="184"/>
      <c r="F80" s="184"/>
      <c r="G80" s="184"/>
      <c r="H80" s="242"/>
      <c r="I80" s="242"/>
      <c r="J80" s="242"/>
      <c r="K80" s="58"/>
      <c r="L80" s="243"/>
      <c r="M80" s="241"/>
      <c r="N80" s="208"/>
      <c r="O80" s="389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186"/>
    </row>
    <row r="81" spans="1:45" s="229" customFormat="1" x14ac:dyDescent="0.2">
      <c r="A81" s="188"/>
      <c r="B81" s="189"/>
      <c r="C81" s="189"/>
      <c r="D81" s="189"/>
      <c r="E81" s="189"/>
      <c r="F81" s="189"/>
      <c r="G81" s="189"/>
      <c r="H81" s="222"/>
      <c r="I81" s="222"/>
      <c r="J81" s="222"/>
      <c r="K81" s="112"/>
      <c r="L81" s="244"/>
      <c r="M81" s="241"/>
      <c r="N81" s="208"/>
      <c r="O81" s="389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6"/>
      <c r="AQ81" s="186"/>
      <c r="AR81" s="186"/>
      <c r="AS81" s="186"/>
    </row>
    <row r="82" spans="1:45" s="229" customFormat="1" x14ac:dyDescent="0.2">
      <c r="A82" s="188"/>
      <c r="B82" s="189"/>
      <c r="C82" s="189"/>
      <c r="D82" s="189"/>
      <c r="E82" s="189"/>
      <c r="F82" s="189"/>
      <c r="G82" s="189"/>
      <c r="H82" s="222"/>
      <c r="I82" s="222"/>
      <c r="J82" s="222"/>
      <c r="K82" s="112"/>
      <c r="L82" s="244"/>
      <c r="M82" s="241"/>
      <c r="N82" s="208"/>
      <c r="O82" s="389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6"/>
      <c r="AQ82" s="186"/>
      <c r="AR82" s="186"/>
      <c r="AS82" s="186"/>
    </row>
    <row r="83" spans="1:45" s="229" customFormat="1" x14ac:dyDescent="0.2">
      <c r="A83" s="188"/>
      <c r="B83" s="189"/>
      <c r="C83" s="189"/>
      <c r="D83" s="189"/>
      <c r="E83" s="189"/>
      <c r="F83" s="189"/>
      <c r="G83" s="189"/>
      <c r="H83" s="222"/>
      <c r="I83" s="222"/>
      <c r="J83" s="222"/>
      <c r="K83" s="112"/>
      <c r="L83" s="244"/>
      <c r="M83" s="241"/>
      <c r="N83" s="208"/>
      <c r="O83" s="389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  <c r="AO83" s="186"/>
      <c r="AP83" s="186"/>
      <c r="AQ83" s="186"/>
      <c r="AR83" s="186"/>
      <c r="AS83" s="186"/>
    </row>
    <row r="84" spans="1:45" s="229" customFormat="1" x14ac:dyDescent="0.2">
      <c r="A84" s="188"/>
      <c r="B84" s="189"/>
      <c r="C84" s="189"/>
      <c r="D84" s="189"/>
      <c r="E84" s="189"/>
      <c r="F84" s="189"/>
      <c r="G84" s="189"/>
      <c r="H84" s="222"/>
      <c r="I84" s="222"/>
      <c r="J84" s="222"/>
      <c r="K84" s="112"/>
      <c r="L84" s="244"/>
      <c r="M84" s="219"/>
      <c r="N84" s="208"/>
      <c r="O84" s="389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6"/>
      <c r="AN84" s="186"/>
      <c r="AO84" s="186"/>
      <c r="AP84" s="186"/>
      <c r="AQ84" s="186"/>
      <c r="AR84" s="186"/>
      <c r="AS84" s="186"/>
    </row>
    <row r="85" spans="1:45" s="229" customFormat="1" x14ac:dyDescent="0.2">
      <c r="A85" s="188"/>
      <c r="B85" s="189"/>
      <c r="C85" s="189"/>
      <c r="D85" s="189"/>
      <c r="E85" s="189"/>
      <c r="F85" s="189"/>
      <c r="G85" s="189"/>
      <c r="H85" s="222"/>
      <c r="I85" s="222"/>
      <c r="J85" s="222"/>
      <c r="K85" s="112"/>
      <c r="L85" s="244"/>
      <c r="M85" s="219"/>
      <c r="N85" s="208"/>
      <c r="O85" s="389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P85" s="186"/>
      <c r="AQ85" s="186"/>
      <c r="AR85" s="186"/>
      <c r="AS85" s="186"/>
    </row>
    <row r="86" spans="1:45" s="229" customFormat="1" x14ac:dyDescent="0.2">
      <c r="A86" s="245"/>
      <c r="B86" s="189"/>
      <c r="C86" s="189"/>
      <c r="D86" s="189"/>
      <c r="E86" s="189"/>
      <c r="F86" s="189"/>
      <c r="G86" s="189"/>
      <c r="H86" s="222"/>
      <c r="I86" s="222"/>
      <c r="J86" s="222"/>
      <c r="K86" s="112"/>
      <c r="L86" s="244"/>
      <c r="M86" s="219"/>
      <c r="N86" s="208"/>
      <c r="O86" s="389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6"/>
      <c r="AL86" s="186"/>
      <c r="AM86" s="186"/>
      <c r="AN86" s="186"/>
      <c r="AO86" s="186"/>
      <c r="AP86" s="186"/>
      <c r="AQ86" s="186"/>
      <c r="AR86" s="186"/>
      <c r="AS86" s="186"/>
    </row>
    <row r="87" spans="1:45" s="229" customFormat="1" x14ac:dyDescent="0.2">
      <c r="A87" s="6"/>
      <c r="B87" s="222"/>
      <c r="C87" s="246"/>
      <c r="D87" s="421" t="str">
        <f>D8</f>
        <v>PETROL PUMP PRICES BY ZONE IN THE REPUBLIC OF SOUTH AFRICA</v>
      </c>
      <c r="E87" s="418"/>
      <c r="F87" s="418"/>
      <c r="G87" s="418"/>
      <c r="H87" s="418"/>
      <c r="I87" s="418"/>
      <c r="J87" s="199"/>
      <c r="K87" s="199"/>
      <c r="L87" s="244"/>
      <c r="M87" s="219"/>
      <c r="N87" s="208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  <c r="AK87" s="186"/>
      <c r="AL87" s="186"/>
      <c r="AM87" s="186"/>
      <c r="AN87" s="186"/>
      <c r="AO87" s="186"/>
      <c r="AP87" s="186"/>
      <c r="AQ87" s="186"/>
      <c r="AR87" s="186"/>
      <c r="AS87" s="186"/>
    </row>
    <row r="88" spans="1:45" s="229" customFormat="1" x14ac:dyDescent="0.2">
      <c r="A88" s="230"/>
      <c r="B88" s="222"/>
      <c r="C88" s="222"/>
      <c r="D88" s="222"/>
      <c r="E88" s="11"/>
      <c r="F88" s="222"/>
      <c r="G88" s="222"/>
      <c r="H88" s="222"/>
      <c r="I88" s="219"/>
      <c r="J88" s="222"/>
      <c r="K88" s="222"/>
      <c r="L88" s="244"/>
      <c r="M88" s="219"/>
      <c r="N88" s="208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6"/>
      <c r="AL88" s="186"/>
      <c r="AM88" s="186"/>
      <c r="AN88" s="186"/>
      <c r="AO88" s="186"/>
      <c r="AP88" s="186"/>
      <c r="AQ88" s="186"/>
      <c r="AR88" s="186"/>
      <c r="AS88" s="186"/>
    </row>
    <row r="89" spans="1:45" s="229" customFormat="1" x14ac:dyDescent="0.2">
      <c r="A89" s="230"/>
      <c r="B89" s="222"/>
      <c r="C89" s="228"/>
      <c r="D89" s="228"/>
      <c r="E89" s="12" t="s">
        <v>96</v>
      </c>
      <c r="F89" s="228"/>
      <c r="G89" s="228"/>
      <c r="H89" s="421" t="str">
        <f>H10</f>
        <v>EFFECTIVE 06 JANUARY 2016</v>
      </c>
      <c r="I89" s="418"/>
      <c r="J89" s="418"/>
      <c r="K89" s="222"/>
      <c r="L89" s="244"/>
      <c r="M89" s="219"/>
      <c r="N89" s="208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186"/>
      <c r="AL89" s="186"/>
      <c r="AM89" s="186"/>
      <c r="AN89" s="186"/>
      <c r="AO89" s="186"/>
      <c r="AP89" s="186"/>
      <c r="AQ89" s="186"/>
      <c r="AR89" s="186"/>
      <c r="AS89" s="186"/>
    </row>
    <row r="90" spans="1:45" s="229" customFormat="1" x14ac:dyDescent="0.2">
      <c r="A90" s="247"/>
      <c r="B90" s="236"/>
      <c r="C90" s="237"/>
      <c r="D90" s="237"/>
      <c r="E90" s="248"/>
      <c r="F90" s="237"/>
      <c r="G90" s="237"/>
      <c r="H90" s="237"/>
      <c r="I90" s="237"/>
      <c r="J90" s="54" t="s">
        <v>1</v>
      </c>
      <c r="K90" s="237"/>
      <c r="L90" s="244"/>
      <c r="M90" s="219"/>
      <c r="N90" s="208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</row>
    <row r="91" spans="1:45" s="229" customFormat="1" x14ac:dyDescent="0.2">
      <c r="A91" s="16"/>
      <c r="B91" s="222"/>
      <c r="C91" s="222"/>
      <c r="D91" s="222"/>
      <c r="E91" s="222"/>
      <c r="F91" s="222"/>
      <c r="G91" s="222"/>
      <c r="H91" s="222"/>
      <c r="I91" s="222"/>
      <c r="J91" s="222"/>
      <c r="K91" s="222"/>
      <c r="L91" s="249"/>
      <c r="M91" s="219"/>
      <c r="N91" s="208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  <c r="AK91" s="186"/>
      <c r="AL91" s="186"/>
      <c r="AM91" s="186"/>
      <c r="AN91" s="186"/>
      <c r="AO91" s="186"/>
      <c r="AP91" s="186"/>
      <c r="AQ91" s="186"/>
      <c r="AR91" s="186"/>
      <c r="AS91" s="186"/>
    </row>
    <row r="92" spans="1:45" s="229" customFormat="1" x14ac:dyDescent="0.2">
      <c r="A92" s="6" t="s">
        <v>2</v>
      </c>
      <c r="B92" s="11" t="s">
        <v>3</v>
      </c>
      <c r="C92" s="11" t="s">
        <v>4</v>
      </c>
      <c r="D92" s="11" t="s">
        <v>5</v>
      </c>
      <c r="E92" s="11"/>
      <c r="F92" s="31" t="s">
        <v>7</v>
      </c>
      <c r="G92" s="31"/>
      <c r="H92" s="31"/>
      <c r="I92" s="228"/>
      <c r="J92" s="11" t="s">
        <v>15</v>
      </c>
      <c r="K92" s="11" t="s">
        <v>9</v>
      </c>
      <c r="L92" s="250" t="s">
        <v>69</v>
      </c>
      <c r="M92" s="219"/>
      <c r="N92" s="208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  <c r="AH92" s="186"/>
      <c r="AI92" s="186"/>
      <c r="AJ92" s="186"/>
      <c r="AK92" s="186"/>
      <c r="AL92" s="186"/>
      <c r="AM92" s="186"/>
      <c r="AN92" s="186"/>
      <c r="AO92" s="186"/>
      <c r="AP92" s="186"/>
      <c r="AQ92" s="186"/>
      <c r="AR92" s="186"/>
      <c r="AS92" s="186"/>
    </row>
    <row r="93" spans="1:45" s="229" customFormat="1" x14ac:dyDescent="0.2">
      <c r="A93" s="6" t="s">
        <v>10</v>
      </c>
      <c r="B93" s="11" t="s">
        <v>11</v>
      </c>
      <c r="C93" s="11" t="s">
        <v>12</v>
      </c>
      <c r="D93" s="11" t="s">
        <v>13</v>
      </c>
      <c r="E93" s="11"/>
      <c r="F93" s="228"/>
      <c r="G93" s="228"/>
      <c r="H93" s="228"/>
      <c r="I93" s="228"/>
      <c r="J93" s="11" t="s">
        <v>21</v>
      </c>
      <c r="K93" s="11" t="s">
        <v>16</v>
      </c>
      <c r="L93" s="250" t="s">
        <v>80</v>
      </c>
      <c r="M93" s="280"/>
      <c r="N93" s="208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  <c r="AK93" s="186"/>
      <c r="AL93" s="186"/>
      <c r="AM93" s="186"/>
      <c r="AN93" s="186"/>
      <c r="AO93" s="186"/>
      <c r="AP93" s="186"/>
      <c r="AQ93" s="186"/>
      <c r="AR93" s="186"/>
      <c r="AS93" s="186"/>
    </row>
    <row r="94" spans="1:45" s="229" customFormat="1" x14ac:dyDescent="0.2">
      <c r="A94" s="230"/>
      <c r="B94" s="11" t="s">
        <v>17</v>
      </c>
      <c r="C94" s="228"/>
      <c r="D94" s="11" t="s">
        <v>17</v>
      </c>
      <c r="E94" s="228"/>
      <c r="F94" s="11" t="s">
        <v>18</v>
      </c>
      <c r="G94" s="11" t="s">
        <v>19</v>
      </c>
      <c r="H94" s="11" t="s">
        <v>19</v>
      </c>
      <c r="I94" s="11" t="s">
        <v>20</v>
      </c>
      <c r="J94" s="11" t="s">
        <v>24</v>
      </c>
      <c r="K94" s="11" t="s">
        <v>22</v>
      </c>
      <c r="L94" s="251"/>
      <c r="M94" s="334"/>
      <c r="N94" s="208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  <c r="AK94" s="186"/>
      <c r="AL94" s="186"/>
      <c r="AM94" s="186"/>
      <c r="AN94" s="186"/>
      <c r="AO94" s="186"/>
      <c r="AP94" s="186"/>
      <c r="AQ94" s="186"/>
      <c r="AR94" s="186"/>
      <c r="AS94" s="186"/>
    </row>
    <row r="95" spans="1:45" s="229" customFormat="1" x14ac:dyDescent="0.2">
      <c r="A95" s="245"/>
      <c r="B95" s="222"/>
      <c r="C95" s="222"/>
      <c r="D95" s="222"/>
      <c r="E95" s="222"/>
      <c r="F95" s="222"/>
      <c r="G95" s="222"/>
      <c r="H95" s="222"/>
      <c r="I95" s="11" t="s">
        <v>24</v>
      </c>
      <c r="J95" s="222"/>
      <c r="K95" s="222"/>
      <c r="L95" s="252"/>
      <c r="M95" s="334"/>
      <c r="N95" s="208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  <c r="AO95" s="186"/>
      <c r="AP95" s="186"/>
      <c r="AQ95" s="186"/>
      <c r="AR95" s="186"/>
      <c r="AS95" s="186"/>
    </row>
    <row r="96" spans="1:45" s="229" customFormat="1" x14ac:dyDescent="0.2">
      <c r="A96" s="9" t="s">
        <v>25</v>
      </c>
      <c r="B96" s="161">
        <f>1217.6+36-0.2+20-3-14-15-22+31-0-0.2-67-4-5-45+2.5+0.3+0.9-0.5-80-123-93+96+30.5+50+0.4+79+0+47+41-51-74+0.4+4-22+2.2-0.3+0.1-7-3</f>
        <v>1029.6999999999998</v>
      </c>
      <c r="C96" s="101">
        <f t="shared" ref="C96:C112" si="33">C17</f>
        <v>2.6</v>
      </c>
      <c r="D96" s="23">
        <f t="shared" ref="D96:D101" si="34">$B$96+C96</f>
        <v>1032.2999999999997</v>
      </c>
      <c r="E96" s="36">
        <f t="shared" ref="E96:E112" si="35">$E$17</f>
        <v>161.70000000000002</v>
      </c>
      <c r="F96" s="36">
        <f t="shared" ref="F96:F112" si="36">D96+E96</f>
        <v>1193.9999999999998</v>
      </c>
      <c r="G96" s="36">
        <f t="shared" ref="G96:G112" si="37">ROUND(((F96*10)+0.4)/10,0)</f>
        <v>1194</v>
      </c>
      <c r="H96" s="36">
        <f>IF(FLOOR(G96,1)&lt;1000,FLOOR(G96,1),FLOOR((G96),1))</f>
        <v>1194</v>
      </c>
      <c r="I96" s="36">
        <f t="shared" ref="I96:I155" si="38">H96-F96</f>
        <v>0</v>
      </c>
      <c r="J96" s="36">
        <f t="shared" ref="J96:J112" si="39">I96+D96</f>
        <v>1032.2999999999997</v>
      </c>
      <c r="K96" s="56">
        <f t="shared" ref="K96:K112" si="40">H96</f>
        <v>1194</v>
      </c>
      <c r="L96" s="253"/>
      <c r="M96" s="334"/>
      <c r="N96" s="366"/>
      <c r="O96" s="254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  <c r="AH96" s="186"/>
      <c r="AI96" s="186"/>
      <c r="AJ96" s="186"/>
      <c r="AK96" s="186"/>
      <c r="AL96" s="186"/>
      <c r="AM96" s="186"/>
      <c r="AN96" s="186"/>
      <c r="AO96" s="186"/>
      <c r="AP96" s="186"/>
      <c r="AQ96" s="186"/>
      <c r="AR96" s="186"/>
      <c r="AS96" s="186"/>
    </row>
    <row r="97" spans="1:45" s="229" customFormat="1" x14ac:dyDescent="0.2">
      <c r="A97" s="6" t="s">
        <v>26</v>
      </c>
      <c r="B97" s="228"/>
      <c r="C97" s="180">
        <f t="shared" si="33"/>
        <v>6.8</v>
      </c>
      <c r="D97" s="21">
        <f t="shared" si="34"/>
        <v>1036.4999999999998</v>
      </c>
      <c r="E97" s="35">
        <f t="shared" si="35"/>
        <v>161.70000000000002</v>
      </c>
      <c r="F97" s="38">
        <f t="shared" si="36"/>
        <v>1198.1999999999998</v>
      </c>
      <c r="G97" s="38">
        <f t="shared" si="37"/>
        <v>1198</v>
      </c>
      <c r="H97" s="38">
        <f t="shared" ref="H97:H112" si="41">IF(FLOOR(G97,1)&lt;1000,FLOOR(G97,1),FLOOR((G97),1))</f>
        <v>1198</v>
      </c>
      <c r="I97" s="50">
        <f t="shared" si="38"/>
        <v>-0.1999999999998181</v>
      </c>
      <c r="J97" s="38">
        <f t="shared" si="39"/>
        <v>1036.3</v>
      </c>
      <c r="K97" s="55">
        <f t="shared" si="40"/>
        <v>1198</v>
      </c>
      <c r="L97" s="250"/>
      <c r="M97" s="334"/>
      <c r="N97" s="366"/>
      <c r="O97" s="254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  <c r="AL97" s="186"/>
      <c r="AM97" s="186"/>
      <c r="AN97" s="186"/>
      <c r="AO97" s="186"/>
      <c r="AP97" s="186"/>
      <c r="AQ97" s="186"/>
      <c r="AR97" s="186"/>
      <c r="AS97" s="186"/>
    </row>
    <row r="98" spans="1:45" s="229" customFormat="1" x14ac:dyDescent="0.2">
      <c r="A98" s="6" t="s">
        <v>27</v>
      </c>
      <c r="B98" s="228"/>
      <c r="C98" s="102">
        <f t="shared" si="33"/>
        <v>10.5</v>
      </c>
      <c r="D98" s="21">
        <f t="shared" si="34"/>
        <v>1040.1999999999998</v>
      </c>
      <c r="E98" s="35">
        <f t="shared" si="35"/>
        <v>161.70000000000002</v>
      </c>
      <c r="F98" s="38">
        <f t="shared" si="36"/>
        <v>1201.8999999999999</v>
      </c>
      <c r="G98" s="38">
        <f t="shared" si="37"/>
        <v>1202</v>
      </c>
      <c r="H98" s="38">
        <f t="shared" si="41"/>
        <v>1202</v>
      </c>
      <c r="I98" s="50">
        <f t="shared" si="38"/>
        <v>0.10000000000013642</v>
      </c>
      <c r="J98" s="38">
        <f t="shared" si="39"/>
        <v>1040.3</v>
      </c>
      <c r="K98" s="55">
        <f t="shared" si="40"/>
        <v>1202</v>
      </c>
      <c r="L98" s="250"/>
      <c r="M98" s="334"/>
      <c r="N98" s="366"/>
      <c r="O98" s="254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  <c r="AL98" s="186"/>
      <c r="AM98" s="186"/>
      <c r="AN98" s="186"/>
      <c r="AO98" s="186"/>
      <c r="AP98" s="186"/>
      <c r="AQ98" s="186"/>
      <c r="AR98" s="186"/>
      <c r="AS98" s="186"/>
    </row>
    <row r="99" spans="1:45" s="229" customFormat="1" x14ac:dyDescent="0.2">
      <c r="A99" s="6" t="s">
        <v>28</v>
      </c>
      <c r="B99" s="228"/>
      <c r="C99" s="102">
        <f t="shared" si="33"/>
        <v>15.5</v>
      </c>
      <c r="D99" s="21">
        <f t="shared" si="34"/>
        <v>1045.1999999999998</v>
      </c>
      <c r="E99" s="35">
        <f t="shared" si="35"/>
        <v>161.70000000000002</v>
      </c>
      <c r="F99" s="38">
        <f t="shared" si="36"/>
        <v>1206.8999999999999</v>
      </c>
      <c r="G99" s="38">
        <f t="shared" si="37"/>
        <v>1207</v>
      </c>
      <c r="H99" s="38">
        <f t="shared" si="41"/>
        <v>1207</v>
      </c>
      <c r="I99" s="50">
        <f t="shared" si="38"/>
        <v>0.10000000000013642</v>
      </c>
      <c r="J99" s="38">
        <f t="shared" si="39"/>
        <v>1045.3</v>
      </c>
      <c r="K99" s="55">
        <f t="shared" si="40"/>
        <v>1207</v>
      </c>
      <c r="L99" s="250"/>
      <c r="M99" s="334"/>
      <c r="N99" s="366"/>
      <c r="O99" s="254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  <c r="AH99" s="186"/>
      <c r="AI99" s="186"/>
      <c r="AJ99" s="186"/>
      <c r="AK99" s="186"/>
      <c r="AL99" s="186"/>
      <c r="AM99" s="186"/>
      <c r="AN99" s="186"/>
      <c r="AO99" s="186"/>
      <c r="AP99" s="186"/>
      <c r="AQ99" s="186"/>
      <c r="AR99" s="186"/>
      <c r="AS99" s="186"/>
    </row>
    <row r="100" spans="1:45" s="229" customFormat="1" x14ac:dyDescent="0.2">
      <c r="A100" s="6" t="s">
        <v>29</v>
      </c>
      <c r="B100" s="228"/>
      <c r="C100" s="102">
        <f t="shared" si="33"/>
        <v>22.4</v>
      </c>
      <c r="D100" s="21">
        <f t="shared" si="34"/>
        <v>1052.0999999999999</v>
      </c>
      <c r="E100" s="35">
        <f t="shared" si="35"/>
        <v>161.70000000000002</v>
      </c>
      <c r="F100" s="38">
        <f t="shared" si="36"/>
        <v>1213.8</v>
      </c>
      <c r="G100" s="38">
        <f t="shared" si="37"/>
        <v>1214</v>
      </c>
      <c r="H100" s="38">
        <f t="shared" si="41"/>
        <v>1214</v>
      </c>
      <c r="I100" s="50">
        <f t="shared" si="38"/>
        <v>0.20000000000004547</v>
      </c>
      <c r="J100" s="38">
        <f t="shared" si="39"/>
        <v>1052.3</v>
      </c>
      <c r="K100" s="55">
        <f t="shared" si="40"/>
        <v>1214</v>
      </c>
      <c r="L100" s="250"/>
      <c r="M100" s="334"/>
      <c r="N100" s="366"/>
      <c r="O100" s="254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  <c r="AH100" s="186"/>
      <c r="AI100" s="186"/>
      <c r="AJ100" s="186"/>
      <c r="AK100" s="186"/>
      <c r="AL100" s="186"/>
      <c r="AM100" s="186"/>
      <c r="AN100" s="186"/>
      <c r="AO100" s="186"/>
      <c r="AP100" s="186"/>
      <c r="AQ100" s="186"/>
      <c r="AR100" s="186"/>
      <c r="AS100" s="186"/>
    </row>
    <row r="101" spans="1:45" s="229" customFormat="1" x14ac:dyDescent="0.2">
      <c r="A101" s="6" t="s">
        <v>30</v>
      </c>
      <c r="B101" s="228"/>
      <c r="C101" s="102">
        <f t="shared" si="33"/>
        <v>32.4</v>
      </c>
      <c r="D101" s="21">
        <f t="shared" si="34"/>
        <v>1062.0999999999999</v>
      </c>
      <c r="E101" s="35">
        <f t="shared" si="35"/>
        <v>161.70000000000002</v>
      </c>
      <c r="F101" s="38">
        <f t="shared" si="36"/>
        <v>1223.8</v>
      </c>
      <c r="G101" s="38">
        <f t="shared" si="37"/>
        <v>1224</v>
      </c>
      <c r="H101" s="38">
        <f t="shared" si="41"/>
        <v>1224</v>
      </c>
      <c r="I101" s="51">
        <f t="shared" si="38"/>
        <v>0.20000000000004547</v>
      </c>
      <c r="J101" s="42">
        <f t="shared" si="39"/>
        <v>1062.3</v>
      </c>
      <c r="K101" s="59">
        <f t="shared" si="40"/>
        <v>1224</v>
      </c>
      <c r="L101" s="250"/>
      <c r="M101" s="334"/>
      <c r="N101" s="366"/>
      <c r="O101" s="254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86"/>
      <c r="AH101" s="186"/>
      <c r="AI101" s="186"/>
      <c r="AJ101" s="186"/>
      <c r="AK101" s="186"/>
      <c r="AL101" s="186"/>
      <c r="AM101" s="186"/>
      <c r="AN101" s="186"/>
      <c r="AO101" s="186"/>
      <c r="AP101" s="186"/>
      <c r="AQ101" s="186"/>
      <c r="AR101" s="186"/>
      <c r="AS101" s="186"/>
    </row>
    <row r="102" spans="1:45" s="229" customFormat="1" x14ac:dyDescent="0.2">
      <c r="A102" s="6" t="s">
        <v>31</v>
      </c>
      <c r="B102" s="228"/>
      <c r="C102" s="102">
        <f t="shared" si="33"/>
        <v>41.3</v>
      </c>
      <c r="D102" s="21">
        <f t="shared" ref="D102:D110" si="42">$B$96+C102+L102</f>
        <v>1080.9999999999998</v>
      </c>
      <c r="E102" s="35">
        <f t="shared" si="35"/>
        <v>161.70000000000002</v>
      </c>
      <c r="F102" s="38">
        <f t="shared" si="36"/>
        <v>1242.6999999999998</v>
      </c>
      <c r="G102" s="38">
        <f t="shared" si="37"/>
        <v>1243</v>
      </c>
      <c r="H102" s="38">
        <f t="shared" si="41"/>
        <v>1243</v>
      </c>
      <c r="I102" s="51">
        <f t="shared" si="38"/>
        <v>0.3000000000001819</v>
      </c>
      <c r="J102" s="42">
        <f t="shared" si="39"/>
        <v>1081.3</v>
      </c>
      <c r="K102" s="59">
        <f t="shared" si="40"/>
        <v>1243</v>
      </c>
      <c r="L102" s="250">
        <v>10</v>
      </c>
      <c r="M102" s="334"/>
      <c r="N102" s="366"/>
      <c r="O102" s="254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6"/>
      <c r="AH102" s="186"/>
      <c r="AI102" s="186"/>
      <c r="AJ102" s="186"/>
      <c r="AK102" s="186"/>
      <c r="AL102" s="186"/>
      <c r="AM102" s="186"/>
      <c r="AN102" s="186"/>
      <c r="AO102" s="186"/>
      <c r="AP102" s="186"/>
      <c r="AQ102" s="186"/>
      <c r="AR102" s="186"/>
      <c r="AS102" s="186"/>
    </row>
    <row r="103" spans="1:45" s="229" customFormat="1" x14ac:dyDescent="0.2">
      <c r="A103" s="6" t="s">
        <v>32</v>
      </c>
      <c r="B103" s="228"/>
      <c r="C103" s="102">
        <f t="shared" si="33"/>
        <v>58.2</v>
      </c>
      <c r="D103" s="21">
        <f t="shared" si="42"/>
        <v>1097.8999999999999</v>
      </c>
      <c r="E103" s="35">
        <f t="shared" si="35"/>
        <v>161.70000000000002</v>
      </c>
      <c r="F103" s="38">
        <f t="shared" si="36"/>
        <v>1259.5999999999999</v>
      </c>
      <c r="G103" s="38">
        <f t="shared" si="37"/>
        <v>1260</v>
      </c>
      <c r="H103" s="38">
        <f t="shared" si="41"/>
        <v>1260</v>
      </c>
      <c r="I103" s="51">
        <f t="shared" si="38"/>
        <v>0.40000000000009095</v>
      </c>
      <c r="J103" s="42">
        <f t="shared" si="39"/>
        <v>1098.3</v>
      </c>
      <c r="K103" s="59">
        <f t="shared" si="40"/>
        <v>1260</v>
      </c>
      <c r="L103" s="250">
        <v>10</v>
      </c>
      <c r="M103" s="334"/>
      <c r="N103" s="366"/>
      <c r="O103" s="254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6"/>
      <c r="AH103" s="186"/>
      <c r="AI103" s="186"/>
      <c r="AJ103" s="186"/>
      <c r="AK103" s="186"/>
      <c r="AL103" s="186"/>
      <c r="AM103" s="186"/>
      <c r="AN103" s="186"/>
      <c r="AO103" s="186"/>
      <c r="AP103" s="186"/>
      <c r="AQ103" s="186"/>
      <c r="AR103" s="186"/>
      <c r="AS103" s="186"/>
    </row>
    <row r="104" spans="1:45" s="229" customFormat="1" x14ac:dyDescent="0.2">
      <c r="A104" s="6" t="s">
        <v>33</v>
      </c>
      <c r="B104" s="228"/>
      <c r="C104" s="102">
        <f t="shared" si="33"/>
        <v>76.099999999999994</v>
      </c>
      <c r="D104" s="21">
        <f t="shared" si="42"/>
        <v>1115.7999999999997</v>
      </c>
      <c r="E104" s="35">
        <f t="shared" si="35"/>
        <v>161.70000000000002</v>
      </c>
      <c r="F104" s="38">
        <f t="shared" si="36"/>
        <v>1277.4999999999998</v>
      </c>
      <c r="G104" s="38">
        <f t="shared" si="37"/>
        <v>1278</v>
      </c>
      <c r="H104" s="38">
        <f t="shared" si="41"/>
        <v>1278</v>
      </c>
      <c r="I104" s="51">
        <f t="shared" si="38"/>
        <v>0.50000000000022737</v>
      </c>
      <c r="J104" s="42">
        <f t="shared" si="39"/>
        <v>1116.3</v>
      </c>
      <c r="K104" s="59">
        <f t="shared" si="40"/>
        <v>1278</v>
      </c>
      <c r="L104" s="250">
        <v>10</v>
      </c>
      <c r="M104" s="334"/>
      <c r="N104" s="366"/>
      <c r="O104" s="254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186"/>
    </row>
    <row r="105" spans="1:45" s="229" customFormat="1" x14ac:dyDescent="0.2">
      <c r="A105" s="6" t="s">
        <v>34</v>
      </c>
      <c r="B105" s="228"/>
      <c r="C105" s="102">
        <f t="shared" si="33"/>
        <v>87.2</v>
      </c>
      <c r="D105" s="21">
        <f t="shared" si="42"/>
        <v>1126.8999999999999</v>
      </c>
      <c r="E105" s="35">
        <f t="shared" si="35"/>
        <v>161.70000000000002</v>
      </c>
      <c r="F105" s="38">
        <f t="shared" si="36"/>
        <v>1288.5999999999999</v>
      </c>
      <c r="G105" s="38">
        <f t="shared" si="37"/>
        <v>1289</v>
      </c>
      <c r="H105" s="38">
        <f t="shared" si="41"/>
        <v>1289</v>
      </c>
      <c r="I105" s="51">
        <f t="shared" si="38"/>
        <v>0.40000000000009095</v>
      </c>
      <c r="J105" s="42">
        <f t="shared" si="39"/>
        <v>1127.3</v>
      </c>
      <c r="K105" s="59">
        <f t="shared" si="40"/>
        <v>1289</v>
      </c>
      <c r="L105" s="250">
        <v>10</v>
      </c>
      <c r="M105" s="334"/>
      <c r="N105" s="366"/>
      <c r="O105" s="254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186"/>
      <c r="AQ105" s="186"/>
      <c r="AR105" s="186"/>
      <c r="AS105" s="186"/>
    </row>
    <row r="106" spans="1:45" s="229" customFormat="1" x14ac:dyDescent="0.2">
      <c r="A106" s="6" t="s">
        <v>35</v>
      </c>
      <c r="B106" s="228"/>
      <c r="C106" s="102">
        <f t="shared" si="33"/>
        <v>92.3</v>
      </c>
      <c r="D106" s="21">
        <f t="shared" si="42"/>
        <v>1131.9999999999998</v>
      </c>
      <c r="E106" s="35">
        <f t="shared" si="35"/>
        <v>161.70000000000002</v>
      </c>
      <c r="F106" s="38">
        <f t="shared" si="36"/>
        <v>1293.6999999999998</v>
      </c>
      <c r="G106" s="38">
        <f t="shared" si="37"/>
        <v>1294</v>
      </c>
      <c r="H106" s="38">
        <f t="shared" si="41"/>
        <v>1294</v>
      </c>
      <c r="I106" s="51">
        <f t="shared" si="38"/>
        <v>0.3000000000001819</v>
      </c>
      <c r="J106" s="42">
        <f t="shared" si="39"/>
        <v>1132.3</v>
      </c>
      <c r="K106" s="59">
        <f t="shared" si="40"/>
        <v>1294</v>
      </c>
      <c r="L106" s="250">
        <v>10</v>
      </c>
      <c r="M106" s="334"/>
      <c r="N106" s="366"/>
      <c r="O106" s="254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  <c r="AN106" s="186"/>
      <c r="AO106" s="186"/>
      <c r="AP106" s="186"/>
      <c r="AQ106" s="186"/>
      <c r="AR106" s="186"/>
      <c r="AS106" s="186"/>
    </row>
    <row r="107" spans="1:45" s="229" customFormat="1" x14ac:dyDescent="0.2">
      <c r="A107" s="6" t="s">
        <v>36</v>
      </c>
      <c r="B107" s="228"/>
      <c r="C107" s="102">
        <f t="shared" si="33"/>
        <v>93.6</v>
      </c>
      <c r="D107" s="21">
        <f t="shared" si="42"/>
        <v>1133.2999999999997</v>
      </c>
      <c r="E107" s="35">
        <f t="shared" si="35"/>
        <v>161.70000000000002</v>
      </c>
      <c r="F107" s="38">
        <f t="shared" si="36"/>
        <v>1294.9999999999998</v>
      </c>
      <c r="G107" s="38">
        <f t="shared" si="37"/>
        <v>1295</v>
      </c>
      <c r="H107" s="38">
        <f t="shared" si="41"/>
        <v>1295</v>
      </c>
      <c r="I107" s="51">
        <f t="shared" si="38"/>
        <v>0</v>
      </c>
      <c r="J107" s="42">
        <f t="shared" si="39"/>
        <v>1133.2999999999997</v>
      </c>
      <c r="K107" s="59">
        <f t="shared" si="40"/>
        <v>1295</v>
      </c>
      <c r="L107" s="250">
        <v>10</v>
      </c>
      <c r="M107" s="334"/>
      <c r="N107" s="366"/>
      <c r="O107" s="254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  <c r="AH107" s="186"/>
      <c r="AI107" s="186"/>
      <c r="AJ107" s="186"/>
      <c r="AK107" s="186"/>
      <c r="AL107" s="186"/>
      <c r="AM107" s="186"/>
      <c r="AN107" s="186"/>
      <c r="AO107" s="186"/>
      <c r="AP107" s="186"/>
      <c r="AQ107" s="186"/>
      <c r="AR107" s="186"/>
      <c r="AS107" s="186"/>
    </row>
    <row r="108" spans="1:45" s="229" customFormat="1" x14ac:dyDescent="0.2">
      <c r="A108" s="6" t="s">
        <v>37</v>
      </c>
      <c r="B108" s="228"/>
      <c r="C108" s="102">
        <f t="shared" si="33"/>
        <v>89.4</v>
      </c>
      <c r="D108" s="21">
        <f t="shared" si="42"/>
        <v>1129.0999999999999</v>
      </c>
      <c r="E108" s="35">
        <f t="shared" si="35"/>
        <v>161.70000000000002</v>
      </c>
      <c r="F108" s="38">
        <f t="shared" si="36"/>
        <v>1290.8</v>
      </c>
      <c r="G108" s="38">
        <f t="shared" si="37"/>
        <v>1291</v>
      </c>
      <c r="H108" s="38">
        <f t="shared" si="41"/>
        <v>1291</v>
      </c>
      <c r="I108" s="51">
        <f t="shared" si="38"/>
        <v>0.20000000000004547</v>
      </c>
      <c r="J108" s="42">
        <f t="shared" si="39"/>
        <v>1129.3</v>
      </c>
      <c r="K108" s="59">
        <f t="shared" si="40"/>
        <v>1291</v>
      </c>
      <c r="L108" s="250">
        <v>10</v>
      </c>
      <c r="M108" s="334"/>
      <c r="N108" s="366"/>
      <c r="O108" s="254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  <c r="AK108" s="186"/>
      <c r="AL108" s="186"/>
      <c r="AM108" s="186"/>
      <c r="AN108" s="186"/>
      <c r="AO108" s="186"/>
      <c r="AP108" s="186"/>
      <c r="AQ108" s="186"/>
      <c r="AR108" s="186"/>
      <c r="AS108" s="186"/>
    </row>
    <row r="109" spans="1:45" s="229" customFormat="1" x14ac:dyDescent="0.2">
      <c r="A109" s="6" t="s">
        <v>38</v>
      </c>
      <c r="B109" s="228"/>
      <c r="C109" s="102">
        <f t="shared" si="33"/>
        <v>105.3</v>
      </c>
      <c r="D109" s="21">
        <f t="shared" si="42"/>
        <v>1144.9999999999998</v>
      </c>
      <c r="E109" s="35">
        <f t="shared" si="35"/>
        <v>161.70000000000002</v>
      </c>
      <c r="F109" s="38">
        <f t="shared" si="36"/>
        <v>1306.6999999999998</v>
      </c>
      <c r="G109" s="38">
        <f t="shared" si="37"/>
        <v>1307</v>
      </c>
      <c r="H109" s="38">
        <f t="shared" si="41"/>
        <v>1307</v>
      </c>
      <c r="I109" s="51">
        <f t="shared" si="38"/>
        <v>0.3000000000001819</v>
      </c>
      <c r="J109" s="42">
        <f t="shared" si="39"/>
        <v>1145.3</v>
      </c>
      <c r="K109" s="59">
        <f t="shared" si="40"/>
        <v>1307</v>
      </c>
      <c r="L109" s="250">
        <v>10</v>
      </c>
      <c r="M109" s="334"/>
      <c r="N109" s="366"/>
      <c r="O109" s="254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  <c r="AH109" s="186"/>
      <c r="AI109" s="186"/>
      <c r="AJ109" s="186"/>
      <c r="AK109" s="186"/>
      <c r="AL109" s="186"/>
      <c r="AM109" s="186"/>
      <c r="AN109" s="186"/>
      <c r="AO109" s="186"/>
      <c r="AP109" s="186"/>
      <c r="AQ109" s="186"/>
      <c r="AR109" s="186"/>
      <c r="AS109" s="186"/>
    </row>
    <row r="110" spans="1:45" s="229" customFormat="1" x14ac:dyDescent="0.2">
      <c r="A110" s="6" t="s">
        <v>39</v>
      </c>
      <c r="B110" s="228"/>
      <c r="C110" s="102">
        <f t="shared" si="33"/>
        <v>112.5</v>
      </c>
      <c r="D110" s="21">
        <f t="shared" si="42"/>
        <v>1152.1999999999998</v>
      </c>
      <c r="E110" s="35">
        <f t="shared" si="35"/>
        <v>161.70000000000002</v>
      </c>
      <c r="F110" s="38">
        <f t="shared" si="36"/>
        <v>1313.8999999999999</v>
      </c>
      <c r="G110" s="38">
        <f t="shared" si="37"/>
        <v>1314</v>
      </c>
      <c r="H110" s="38">
        <f t="shared" si="41"/>
        <v>1314</v>
      </c>
      <c r="I110" s="51">
        <f t="shared" si="38"/>
        <v>0.10000000000013642</v>
      </c>
      <c r="J110" s="42">
        <f t="shared" si="39"/>
        <v>1152.3</v>
      </c>
      <c r="K110" s="59">
        <f t="shared" si="40"/>
        <v>1314</v>
      </c>
      <c r="L110" s="250">
        <v>10</v>
      </c>
      <c r="M110" s="334"/>
      <c r="N110" s="366"/>
      <c r="O110" s="254"/>
      <c r="P110" s="186"/>
      <c r="Q110" s="186"/>
      <c r="R110" s="186"/>
      <c r="S110" s="186"/>
      <c r="T110" s="186"/>
      <c r="U110" s="186"/>
      <c r="V110" s="186"/>
      <c r="W110" s="186"/>
      <c r="X110" s="186"/>
      <c r="Y110" s="186"/>
      <c r="Z110" s="186"/>
      <c r="AA110" s="186"/>
      <c r="AB110" s="186"/>
      <c r="AC110" s="186"/>
      <c r="AD110" s="186"/>
      <c r="AE110" s="186"/>
      <c r="AF110" s="186"/>
      <c r="AG110" s="186"/>
      <c r="AH110" s="186"/>
      <c r="AI110" s="186"/>
      <c r="AJ110" s="186"/>
      <c r="AK110" s="186"/>
      <c r="AL110" s="186"/>
      <c r="AM110" s="186"/>
      <c r="AN110" s="186"/>
      <c r="AO110" s="186"/>
      <c r="AP110" s="186"/>
      <c r="AQ110" s="186"/>
      <c r="AR110" s="186"/>
      <c r="AS110" s="186"/>
    </row>
    <row r="111" spans="1:45" s="229" customFormat="1" x14ac:dyDescent="0.2">
      <c r="A111" s="7" t="s">
        <v>70</v>
      </c>
      <c r="B111" s="228"/>
      <c r="C111" s="102">
        <f t="shared" si="33"/>
        <v>41.3</v>
      </c>
      <c r="D111" s="21">
        <f>$B$96+C111</f>
        <v>1070.9999999999998</v>
      </c>
      <c r="E111" s="35">
        <f t="shared" si="35"/>
        <v>161.70000000000002</v>
      </c>
      <c r="F111" s="38">
        <f t="shared" si="36"/>
        <v>1232.6999999999998</v>
      </c>
      <c r="G111" s="38">
        <f t="shared" si="37"/>
        <v>1233</v>
      </c>
      <c r="H111" s="38">
        <f t="shared" si="41"/>
        <v>1233</v>
      </c>
      <c r="I111" s="51">
        <f t="shared" si="38"/>
        <v>0.3000000000001819</v>
      </c>
      <c r="J111" s="42">
        <f t="shared" si="39"/>
        <v>1071.3</v>
      </c>
      <c r="K111" s="59">
        <f t="shared" si="40"/>
        <v>1233</v>
      </c>
      <c r="L111" s="250"/>
      <c r="M111" s="335"/>
      <c r="N111" s="366"/>
      <c r="O111" s="254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  <c r="AF111" s="186"/>
      <c r="AG111" s="186"/>
      <c r="AH111" s="186"/>
      <c r="AI111" s="186"/>
      <c r="AJ111" s="186"/>
      <c r="AK111" s="186"/>
      <c r="AL111" s="186"/>
      <c r="AM111" s="186"/>
      <c r="AN111" s="186"/>
      <c r="AO111" s="186"/>
      <c r="AP111" s="186"/>
      <c r="AQ111" s="186"/>
      <c r="AR111" s="186"/>
      <c r="AS111" s="186"/>
    </row>
    <row r="112" spans="1:45" s="229" customFormat="1" x14ac:dyDescent="0.2">
      <c r="A112" s="7" t="s">
        <v>71</v>
      </c>
      <c r="B112" s="228"/>
      <c r="C112" s="102">
        <f t="shared" si="33"/>
        <v>112.5</v>
      </c>
      <c r="D112" s="21">
        <f>$B$96+C112</f>
        <v>1142.1999999999998</v>
      </c>
      <c r="E112" s="35">
        <f t="shared" si="35"/>
        <v>161.70000000000002</v>
      </c>
      <c r="F112" s="38">
        <f t="shared" si="36"/>
        <v>1303.8999999999999</v>
      </c>
      <c r="G112" s="38">
        <f t="shared" si="37"/>
        <v>1304</v>
      </c>
      <c r="H112" s="38">
        <f t="shared" si="41"/>
        <v>1304</v>
      </c>
      <c r="I112" s="51">
        <f t="shared" si="38"/>
        <v>0.10000000000013642</v>
      </c>
      <c r="J112" s="42">
        <f t="shared" si="39"/>
        <v>1142.3</v>
      </c>
      <c r="K112" s="59">
        <f t="shared" si="40"/>
        <v>1304</v>
      </c>
      <c r="L112" s="250"/>
      <c r="M112" s="334"/>
      <c r="N112" s="366"/>
      <c r="O112" s="254"/>
      <c r="P112" s="186"/>
      <c r="Q112" s="186"/>
      <c r="R112" s="186"/>
      <c r="S112" s="186"/>
      <c r="T112" s="186"/>
      <c r="U112" s="186"/>
      <c r="V112" s="186"/>
      <c r="W112" s="186"/>
      <c r="X112" s="186"/>
      <c r="Y112" s="186"/>
      <c r="Z112" s="186"/>
      <c r="AA112" s="186"/>
      <c r="AB112" s="186"/>
      <c r="AC112" s="186"/>
      <c r="AD112" s="186"/>
      <c r="AE112" s="186"/>
      <c r="AF112" s="186"/>
      <c r="AG112" s="186"/>
      <c r="AH112" s="186"/>
      <c r="AI112" s="186"/>
      <c r="AJ112" s="186"/>
      <c r="AK112" s="186"/>
      <c r="AL112" s="186"/>
      <c r="AM112" s="186"/>
      <c r="AN112" s="186"/>
      <c r="AO112" s="186"/>
      <c r="AP112" s="186"/>
      <c r="AQ112" s="186"/>
      <c r="AR112" s="186"/>
      <c r="AS112" s="186"/>
    </row>
    <row r="113" spans="1:45" s="229" customFormat="1" x14ac:dyDescent="0.2">
      <c r="A113" s="230"/>
      <c r="B113" s="228"/>
      <c r="C113" s="102"/>
      <c r="D113" s="32"/>
      <c r="E113" s="70"/>
      <c r="F113" s="228"/>
      <c r="G113" s="228"/>
      <c r="H113" s="228"/>
      <c r="I113" s="227"/>
      <c r="J113" s="227"/>
      <c r="K113" s="59"/>
      <c r="L113" s="250"/>
      <c r="M113" s="334"/>
      <c r="N113" s="366"/>
      <c r="O113" s="254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6"/>
      <c r="AH113" s="186"/>
      <c r="AI113" s="186"/>
      <c r="AJ113" s="186"/>
      <c r="AK113" s="186"/>
      <c r="AL113" s="186"/>
      <c r="AM113" s="186"/>
      <c r="AN113" s="186"/>
      <c r="AO113" s="186"/>
      <c r="AP113" s="186"/>
      <c r="AQ113" s="186"/>
      <c r="AR113" s="186"/>
      <c r="AS113" s="186"/>
    </row>
    <row r="114" spans="1:45" s="229" customFormat="1" x14ac:dyDescent="0.2">
      <c r="A114" s="232"/>
      <c r="B114" s="233"/>
      <c r="C114" s="180"/>
      <c r="D114" s="21"/>
      <c r="E114" s="66"/>
      <c r="F114" s="40"/>
      <c r="G114" s="40"/>
      <c r="H114" s="40"/>
      <c r="I114" s="255"/>
      <c r="J114" s="255"/>
      <c r="K114" s="60"/>
      <c r="L114" s="256"/>
      <c r="M114" s="334"/>
      <c r="N114" s="366"/>
      <c r="O114" s="254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  <c r="AH114" s="186"/>
      <c r="AI114" s="186"/>
      <c r="AJ114" s="186"/>
      <c r="AK114" s="186"/>
      <c r="AL114" s="186"/>
      <c r="AM114" s="186"/>
      <c r="AN114" s="186"/>
      <c r="AO114" s="186"/>
      <c r="AP114" s="186"/>
      <c r="AQ114" s="186"/>
      <c r="AR114" s="186"/>
      <c r="AS114" s="186"/>
    </row>
    <row r="115" spans="1:45" s="229" customFormat="1" x14ac:dyDescent="0.2">
      <c r="A115" s="6" t="s">
        <v>40</v>
      </c>
      <c r="B115" s="21">
        <f>B96</f>
        <v>1029.6999999999998</v>
      </c>
      <c r="C115" s="102">
        <f t="shared" ref="C115:C123" si="43">C36</f>
        <v>16.100000000000001</v>
      </c>
      <c r="D115" s="21">
        <f t="shared" ref="D115:D123" si="44">$B$96+C115</f>
        <v>1045.7999999999997</v>
      </c>
      <c r="E115" s="35">
        <f t="shared" ref="E115:E123" si="45">$E$17</f>
        <v>161.70000000000002</v>
      </c>
      <c r="F115" s="38">
        <f t="shared" ref="F115:F123" si="46">D115+E115</f>
        <v>1207.4999999999998</v>
      </c>
      <c r="G115" s="38">
        <f t="shared" ref="G115:G123" si="47">ROUND(((F115*10)+0.4)/10,0)</f>
        <v>1208</v>
      </c>
      <c r="H115" s="38">
        <f t="shared" ref="H115:H123" si="48">IF(FLOOR(G115,1)&lt;1000,FLOOR(G115,1),FLOOR((G115),1))</f>
        <v>1208</v>
      </c>
      <c r="I115" s="51">
        <f t="shared" si="38"/>
        <v>0.50000000000022737</v>
      </c>
      <c r="J115" s="42">
        <f t="shared" ref="J115:J123" si="49">I115+D115</f>
        <v>1046.3</v>
      </c>
      <c r="K115" s="59">
        <f t="shared" ref="K115:K123" si="50">H115</f>
        <v>1208</v>
      </c>
      <c r="L115" s="250"/>
      <c r="M115" s="334"/>
      <c r="N115" s="366"/>
      <c r="O115" s="254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  <c r="AM115" s="186"/>
      <c r="AN115" s="186"/>
      <c r="AO115" s="186"/>
      <c r="AP115" s="186"/>
      <c r="AQ115" s="186"/>
      <c r="AR115" s="186"/>
      <c r="AS115" s="186"/>
    </row>
    <row r="116" spans="1:45" s="229" customFormat="1" x14ac:dyDescent="0.2">
      <c r="A116" s="107" t="s">
        <v>98</v>
      </c>
      <c r="B116" s="21"/>
      <c r="C116" s="102">
        <f t="shared" si="43"/>
        <v>25.4</v>
      </c>
      <c r="D116" s="21">
        <f>$B$96+C116</f>
        <v>1055.0999999999999</v>
      </c>
      <c r="E116" s="35">
        <f t="shared" si="45"/>
        <v>161.70000000000002</v>
      </c>
      <c r="F116" s="38">
        <f>D116+E116</f>
        <v>1216.8</v>
      </c>
      <c r="G116" s="38">
        <f>ROUND(((F116*10)+0.4)/10,0)</f>
        <v>1217</v>
      </c>
      <c r="H116" s="38">
        <f t="shared" si="48"/>
        <v>1217</v>
      </c>
      <c r="I116" s="51">
        <f>H116-F116</f>
        <v>0.20000000000004547</v>
      </c>
      <c r="J116" s="42">
        <f>I116+D116</f>
        <v>1055.3</v>
      </c>
      <c r="K116" s="59">
        <f>H116</f>
        <v>1217</v>
      </c>
      <c r="L116" s="250"/>
      <c r="M116" s="334"/>
      <c r="N116" s="366"/>
      <c r="O116" s="254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  <c r="AL116" s="186"/>
      <c r="AM116" s="186"/>
      <c r="AN116" s="186"/>
      <c r="AO116" s="186"/>
      <c r="AP116" s="186"/>
      <c r="AQ116" s="186"/>
      <c r="AR116" s="186"/>
      <c r="AS116" s="186"/>
    </row>
    <row r="117" spans="1:45" s="229" customFormat="1" x14ac:dyDescent="0.2">
      <c r="A117" s="6" t="s">
        <v>41</v>
      </c>
      <c r="B117" s="228"/>
      <c r="C117" s="102">
        <f t="shared" si="43"/>
        <v>20</v>
      </c>
      <c r="D117" s="21">
        <f t="shared" si="44"/>
        <v>1049.6999999999998</v>
      </c>
      <c r="E117" s="35">
        <f t="shared" si="45"/>
        <v>161.70000000000002</v>
      </c>
      <c r="F117" s="38">
        <f t="shared" si="46"/>
        <v>1211.3999999999999</v>
      </c>
      <c r="G117" s="38">
        <f t="shared" si="47"/>
        <v>1211</v>
      </c>
      <c r="H117" s="38">
        <f t="shared" si="48"/>
        <v>1211</v>
      </c>
      <c r="I117" s="51">
        <f t="shared" si="38"/>
        <v>-0.39999999999986358</v>
      </c>
      <c r="J117" s="42">
        <f t="shared" si="49"/>
        <v>1049.3</v>
      </c>
      <c r="K117" s="59">
        <f t="shared" si="50"/>
        <v>1211</v>
      </c>
      <c r="L117" s="250"/>
      <c r="M117" s="334"/>
      <c r="N117" s="366"/>
      <c r="O117" s="254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  <c r="AJ117" s="186"/>
      <c r="AK117" s="186"/>
      <c r="AL117" s="186"/>
      <c r="AM117" s="186"/>
      <c r="AN117" s="186"/>
      <c r="AO117" s="186"/>
      <c r="AP117" s="186"/>
      <c r="AQ117" s="186"/>
      <c r="AR117" s="186"/>
      <c r="AS117" s="186"/>
    </row>
    <row r="118" spans="1:45" s="229" customFormat="1" x14ac:dyDescent="0.2">
      <c r="A118" s="6" t="s">
        <v>42</v>
      </c>
      <c r="B118" s="228"/>
      <c r="C118" s="102">
        <f t="shared" si="43"/>
        <v>28.5</v>
      </c>
      <c r="D118" s="21">
        <f t="shared" si="44"/>
        <v>1058.1999999999998</v>
      </c>
      <c r="E118" s="35">
        <f t="shared" si="45"/>
        <v>161.70000000000002</v>
      </c>
      <c r="F118" s="38">
        <f t="shared" si="46"/>
        <v>1219.8999999999999</v>
      </c>
      <c r="G118" s="38">
        <f t="shared" si="47"/>
        <v>1220</v>
      </c>
      <c r="H118" s="38">
        <f t="shared" si="48"/>
        <v>1220</v>
      </c>
      <c r="I118" s="51">
        <f t="shared" si="38"/>
        <v>0.10000000000013642</v>
      </c>
      <c r="J118" s="42">
        <f t="shared" si="49"/>
        <v>1058.3</v>
      </c>
      <c r="K118" s="59">
        <f t="shared" si="50"/>
        <v>1220</v>
      </c>
      <c r="L118" s="250"/>
      <c r="M118" s="334"/>
      <c r="N118" s="366"/>
      <c r="O118" s="254"/>
      <c r="P118" s="186"/>
      <c r="Q118" s="186"/>
      <c r="R118" s="186"/>
      <c r="S118" s="186"/>
      <c r="T118" s="186"/>
      <c r="U118" s="186"/>
      <c r="V118" s="186"/>
      <c r="W118" s="186"/>
      <c r="X118" s="186"/>
      <c r="Y118" s="186"/>
      <c r="Z118" s="186"/>
      <c r="AA118" s="186"/>
      <c r="AB118" s="186"/>
      <c r="AC118" s="186"/>
      <c r="AD118" s="186"/>
      <c r="AE118" s="186"/>
      <c r="AF118" s="186"/>
      <c r="AG118" s="186"/>
      <c r="AH118" s="186"/>
      <c r="AI118" s="186"/>
      <c r="AJ118" s="186"/>
      <c r="AK118" s="186"/>
      <c r="AL118" s="186"/>
      <c r="AM118" s="186"/>
      <c r="AN118" s="186"/>
      <c r="AO118" s="186"/>
      <c r="AP118" s="186"/>
      <c r="AQ118" s="186"/>
      <c r="AR118" s="186"/>
      <c r="AS118" s="186"/>
    </row>
    <row r="119" spans="1:45" s="229" customFormat="1" x14ac:dyDescent="0.2">
      <c r="A119" s="6" t="s">
        <v>43</v>
      </c>
      <c r="B119" s="228"/>
      <c r="C119" s="102">
        <f t="shared" si="43"/>
        <v>39.1</v>
      </c>
      <c r="D119" s="21">
        <f t="shared" si="44"/>
        <v>1068.7999999999997</v>
      </c>
      <c r="E119" s="35">
        <f t="shared" si="45"/>
        <v>161.70000000000002</v>
      </c>
      <c r="F119" s="38">
        <f t="shared" si="46"/>
        <v>1230.4999999999998</v>
      </c>
      <c r="G119" s="38">
        <f t="shared" si="47"/>
        <v>1231</v>
      </c>
      <c r="H119" s="38">
        <f t="shared" si="48"/>
        <v>1231</v>
      </c>
      <c r="I119" s="51">
        <f t="shared" si="38"/>
        <v>0.50000000000022737</v>
      </c>
      <c r="J119" s="42">
        <f t="shared" si="49"/>
        <v>1069.3</v>
      </c>
      <c r="K119" s="59">
        <f t="shared" si="50"/>
        <v>1231</v>
      </c>
      <c r="L119" s="250"/>
      <c r="M119" s="334"/>
      <c r="N119" s="366"/>
      <c r="O119" s="254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  <c r="Z119" s="186"/>
      <c r="AA119" s="186"/>
      <c r="AB119" s="186"/>
      <c r="AC119" s="186"/>
      <c r="AD119" s="186"/>
      <c r="AE119" s="186"/>
      <c r="AF119" s="186"/>
      <c r="AG119" s="186"/>
      <c r="AH119" s="186"/>
      <c r="AI119" s="186"/>
      <c r="AJ119" s="186"/>
      <c r="AK119" s="186"/>
      <c r="AL119" s="186"/>
      <c r="AM119" s="186"/>
      <c r="AN119" s="186"/>
      <c r="AO119" s="186"/>
      <c r="AP119" s="186"/>
      <c r="AQ119" s="186"/>
      <c r="AR119" s="186"/>
      <c r="AS119" s="186"/>
    </row>
    <row r="120" spans="1:45" s="229" customFormat="1" x14ac:dyDescent="0.2">
      <c r="A120" s="6" t="s">
        <v>44</v>
      </c>
      <c r="B120" s="228"/>
      <c r="C120" s="102">
        <f t="shared" si="43"/>
        <v>36.799999999999997</v>
      </c>
      <c r="D120" s="21">
        <f t="shared" si="44"/>
        <v>1066.4999999999998</v>
      </c>
      <c r="E120" s="35">
        <f t="shared" si="45"/>
        <v>161.70000000000002</v>
      </c>
      <c r="F120" s="38">
        <f t="shared" si="46"/>
        <v>1228.1999999999998</v>
      </c>
      <c r="G120" s="38">
        <f t="shared" si="47"/>
        <v>1228</v>
      </c>
      <c r="H120" s="38">
        <f t="shared" si="48"/>
        <v>1228</v>
      </c>
      <c r="I120" s="51">
        <f t="shared" si="38"/>
        <v>-0.1999999999998181</v>
      </c>
      <c r="J120" s="42">
        <f t="shared" si="49"/>
        <v>1066.3</v>
      </c>
      <c r="K120" s="59">
        <f t="shared" si="50"/>
        <v>1228</v>
      </c>
      <c r="L120" s="250"/>
      <c r="M120" s="334"/>
      <c r="N120" s="366"/>
      <c r="O120" s="254"/>
      <c r="P120" s="186"/>
      <c r="Q120" s="186"/>
      <c r="R120" s="186"/>
      <c r="S120" s="186"/>
      <c r="T120" s="186"/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  <c r="AF120" s="186"/>
      <c r="AG120" s="186"/>
      <c r="AH120" s="186"/>
      <c r="AI120" s="186"/>
      <c r="AJ120" s="186"/>
      <c r="AK120" s="186"/>
      <c r="AL120" s="186"/>
      <c r="AM120" s="186"/>
      <c r="AN120" s="186"/>
      <c r="AO120" s="186"/>
      <c r="AP120" s="186"/>
      <c r="AQ120" s="186"/>
      <c r="AR120" s="186"/>
      <c r="AS120" s="186"/>
    </row>
    <row r="121" spans="1:45" s="229" customFormat="1" x14ac:dyDescent="0.2">
      <c r="A121" s="6" t="s">
        <v>45</v>
      </c>
      <c r="B121" s="228"/>
      <c r="C121" s="102">
        <f t="shared" si="43"/>
        <v>46.6</v>
      </c>
      <c r="D121" s="21">
        <f t="shared" si="44"/>
        <v>1076.2999999999997</v>
      </c>
      <c r="E121" s="35">
        <f t="shared" si="45"/>
        <v>161.70000000000002</v>
      </c>
      <c r="F121" s="38">
        <f t="shared" si="46"/>
        <v>1237.9999999999998</v>
      </c>
      <c r="G121" s="38">
        <f t="shared" si="47"/>
        <v>1238</v>
      </c>
      <c r="H121" s="38">
        <f t="shared" si="48"/>
        <v>1238</v>
      </c>
      <c r="I121" s="51">
        <f t="shared" si="38"/>
        <v>0</v>
      </c>
      <c r="J121" s="42">
        <f t="shared" si="49"/>
        <v>1076.2999999999997</v>
      </c>
      <c r="K121" s="59">
        <f t="shared" si="50"/>
        <v>1238</v>
      </c>
      <c r="L121" s="250"/>
      <c r="M121" s="335"/>
      <c r="N121" s="366"/>
      <c r="O121" s="254"/>
      <c r="P121" s="186"/>
      <c r="Q121" s="186"/>
      <c r="R121" s="186"/>
      <c r="S121" s="186"/>
      <c r="T121" s="186"/>
      <c r="U121" s="186"/>
      <c r="V121" s="186"/>
      <c r="W121" s="186"/>
      <c r="X121" s="186"/>
      <c r="Y121" s="186"/>
      <c r="Z121" s="186"/>
      <c r="AA121" s="186"/>
      <c r="AB121" s="186"/>
      <c r="AC121" s="186"/>
      <c r="AD121" s="186"/>
      <c r="AE121" s="186"/>
      <c r="AF121" s="186"/>
      <c r="AG121" s="186"/>
      <c r="AH121" s="186"/>
      <c r="AI121" s="186"/>
      <c r="AJ121" s="186"/>
      <c r="AK121" s="186"/>
      <c r="AL121" s="186"/>
      <c r="AM121" s="186"/>
      <c r="AN121" s="186"/>
      <c r="AO121" s="186"/>
      <c r="AP121" s="186"/>
      <c r="AQ121" s="186"/>
      <c r="AR121" s="186"/>
      <c r="AS121" s="186"/>
    </row>
    <row r="122" spans="1:45" s="229" customFormat="1" x14ac:dyDescent="0.2">
      <c r="A122" s="6" t="s">
        <v>46</v>
      </c>
      <c r="B122" s="228"/>
      <c r="C122" s="102">
        <f t="shared" si="43"/>
        <v>50.4</v>
      </c>
      <c r="D122" s="21">
        <f t="shared" si="44"/>
        <v>1080.0999999999999</v>
      </c>
      <c r="E122" s="35">
        <f t="shared" si="45"/>
        <v>161.70000000000002</v>
      </c>
      <c r="F122" s="38">
        <f t="shared" si="46"/>
        <v>1241.8</v>
      </c>
      <c r="G122" s="38">
        <f t="shared" si="47"/>
        <v>1242</v>
      </c>
      <c r="H122" s="38">
        <f t="shared" si="48"/>
        <v>1242</v>
      </c>
      <c r="I122" s="51">
        <f t="shared" si="38"/>
        <v>0.20000000000004547</v>
      </c>
      <c r="J122" s="42">
        <f t="shared" si="49"/>
        <v>1080.3</v>
      </c>
      <c r="K122" s="59">
        <f t="shared" si="50"/>
        <v>1242</v>
      </c>
      <c r="L122" s="250"/>
      <c r="M122" s="335"/>
      <c r="N122" s="366"/>
      <c r="O122" s="254"/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6"/>
      <c r="AE122" s="186"/>
      <c r="AF122" s="186"/>
      <c r="AG122" s="186"/>
      <c r="AH122" s="186"/>
      <c r="AI122" s="186"/>
      <c r="AJ122" s="186"/>
      <c r="AK122" s="186"/>
      <c r="AL122" s="186"/>
      <c r="AM122" s="186"/>
      <c r="AN122" s="186"/>
      <c r="AO122" s="186"/>
      <c r="AP122" s="186"/>
      <c r="AQ122" s="186"/>
      <c r="AR122" s="186"/>
      <c r="AS122" s="186"/>
    </row>
    <row r="123" spans="1:45" s="229" customFormat="1" x14ac:dyDescent="0.2">
      <c r="A123" s="6" t="s">
        <v>47</v>
      </c>
      <c r="B123" s="228"/>
      <c r="C123" s="102">
        <f t="shared" si="43"/>
        <v>58.9</v>
      </c>
      <c r="D123" s="21">
        <f t="shared" si="44"/>
        <v>1088.5999999999999</v>
      </c>
      <c r="E123" s="35">
        <f t="shared" si="45"/>
        <v>161.70000000000002</v>
      </c>
      <c r="F123" s="38">
        <f t="shared" si="46"/>
        <v>1250.3</v>
      </c>
      <c r="G123" s="38">
        <f t="shared" si="47"/>
        <v>1250</v>
      </c>
      <c r="H123" s="38">
        <f t="shared" si="48"/>
        <v>1250</v>
      </c>
      <c r="I123" s="51">
        <f t="shared" si="38"/>
        <v>-0.29999999999995453</v>
      </c>
      <c r="J123" s="42">
        <f t="shared" si="49"/>
        <v>1088.3</v>
      </c>
      <c r="K123" s="59">
        <f t="shared" si="50"/>
        <v>1250</v>
      </c>
      <c r="L123" s="250"/>
      <c r="M123" s="334"/>
      <c r="N123" s="366"/>
      <c r="O123" s="254"/>
      <c r="P123" s="186"/>
      <c r="Q123" s="186"/>
      <c r="R123" s="186"/>
      <c r="S123" s="186"/>
      <c r="T123" s="186"/>
      <c r="U123" s="186"/>
      <c r="V123" s="186"/>
      <c r="W123" s="186"/>
      <c r="X123" s="186"/>
      <c r="Y123" s="186"/>
      <c r="Z123" s="186"/>
      <c r="AA123" s="186"/>
      <c r="AB123" s="186"/>
      <c r="AC123" s="186"/>
      <c r="AD123" s="186"/>
      <c r="AE123" s="186"/>
      <c r="AF123" s="186"/>
      <c r="AG123" s="186"/>
      <c r="AH123" s="186"/>
      <c r="AI123" s="186"/>
      <c r="AJ123" s="186"/>
      <c r="AK123" s="186"/>
      <c r="AL123" s="186"/>
      <c r="AM123" s="186"/>
      <c r="AN123" s="186"/>
      <c r="AO123" s="186"/>
      <c r="AP123" s="186"/>
      <c r="AQ123" s="186"/>
      <c r="AR123" s="186"/>
      <c r="AS123" s="186"/>
    </row>
    <row r="124" spans="1:45" s="229" customFormat="1" x14ac:dyDescent="0.2">
      <c r="A124" s="8"/>
      <c r="B124" s="236"/>
      <c r="C124" s="103"/>
      <c r="D124" s="32"/>
      <c r="E124" s="70"/>
      <c r="F124" s="41"/>
      <c r="G124" s="41"/>
      <c r="H124" s="41"/>
      <c r="I124" s="52"/>
      <c r="J124" s="44"/>
      <c r="K124" s="61"/>
      <c r="L124" s="257"/>
      <c r="M124" s="334"/>
      <c r="N124" s="366"/>
      <c r="O124" s="254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6"/>
      <c r="AJ124" s="186"/>
      <c r="AK124" s="186"/>
      <c r="AL124" s="186"/>
      <c r="AM124" s="186"/>
      <c r="AN124" s="186"/>
      <c r="AO124" s="186"/>
      <c r="AP124" s="186"/>
      <c r="AQ124" s="186"/>
      <c r="AR124" s="186"/>
      <c r="AS124" s="186"/>
    </row>
    <row r="125" spans="1:45" s="229" customFormat="1" x14ac:dyDescent="0.2">
      <c r="A125" s="230"/>
      <c r="B125" s="228"/>
      <c r="C125" s="102"/>
      <c r="D125" s="21"/>
      <c r="E125" s="66"/>
      <c r="F125" s="38"/>
      <c r="G125" s="38"/>
      <c r="H125" s="38"/>
      <c r="I125" s="227"/>
      <c r="J125" s="227"/>
      <c r="K125" s="59"/>
      <c r="L125" s="250"/>
      <c r="M125" s="334"/>
      <c r="N125" s="366"/>
      <c r="O125" s="254"/>
      <c r="P125" s="186"/>
      <c r="Q125" s="186"/>
      <c r="R125" s="186"/>
      <c r="S125" s="186"/>
      <c r="T125" s="186"/>
      <c r="U125" s="186"/>
      <c r="V125" s="186"/>
      <c r="W125" s="186"/>
      <c r="X125" s="186"/>
      <c r="Y125" s="186"/>
      <c r="Z125" s="186"/>
      <c r="AA125" s="186"/>
      <c r="AB125" s="186"/>
      <c r="AC125" s="186"/>
      <c r="AD125" s="186"/>
      <c r="AE125" s="186"/>
      <c r="AF125" s="186"/>
      <c r="AG125" s="186"/>
      <c r="AH125" s="186"/>
      <c r="AI125" s="186"/>
      <c r="AJ125" s="186"/>
      <c r="AK125" s="186"/>
      <c r="AL125" s="186"/>
      <c r="AM125" s="186"/>
      <c r="AN125" s="186"/>
      <c r="AO125" s="186"/>
      <c r="AP125" s="186"/>
      <c r="AQ125" s="186"/>
      <c r="AR125" s="186"/>
      <c r="AS125" s="186"/>
    </row>
    <row r="126" spans="1:45" s="229" customFormat="1" x14ac:dyDescent="0.2">
      <c r="A126" s="6" t="s">
        <v>48</v>
      </c>
      <c r="B126" s="228"/>
      <c r="C126" s="102">
        <f t="shared" ref="C126:C146" si="51">C47</f>
        <v>10.199999999999999</v>
      </c>
      <c r="D126" s="21">
        <f>$B$96+C126</f>
        <v>1039.8999999999999</v>
      </c>
      <c r="E126" s="35">
        <f t="shared" ref="E126:E146" si="52">$E$17</f>
        <v>161.70000000000002</v>
      </c>
      <c r="F126" s="38">
        <f t="shared" ref="F126:F146" si="53">D126+E126</f>
        <v>1201.5999999999999</v>
      </c>
      <c r="G126" s="38">
        <f t="shared" ref="G126:G146" si="54">ROUND(((F126*10)+0.4)/10,0)</f>
        <v>1202</v>
      </c>
      <c r="H126" s="38">
        <f t="shared" ref="H126:H146" si="55">IF(FLOOR(G126,1)&lt;1000,FLOOR(G126,1),FLOOR((G126),1))</f>
        <v>1202</v>
      </c>
      <c r="I126" s="51">
        <f t="shared" si="38"/>
        <v>0.40000000000009095</v>
      </c>
      <c r="J126" s="42">
        <f t="shared" ref="J126:J146" si="56">I126+D126</f>
        <v>1040.3</v>
      </c>
      <c r="K126" s="59">
        <f t="shared" ref="K126:K146" si="57">H126</f>
        <v>1202</v>
      </c>
      <c r="L126" s="250"/>
      <c r="M126" s="334"/>
      <c r="N126" s="366"/>
      <c r="O126" s="254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6"/>
      <c r="AJ126" s="186"/>
      <c r="AK126" s="186"/>
      <c r="AL126" s="186"/>
      <c r="AM126" s="186"/>
      <c r="AN126" s="186"/>
      <c r="AO126" s="186"/>
      <c r="AP126" s="186"/>
      <c r="AQ126" s="186"/>
      <c r="AR126" s="186"/>
      <c r="AS126" s="186"/>
    </row>
    <row r="127" spans="1:45" s="229" customFormat="1" x14ac:dyDescent="0.2">
      <c r="A127" s="64" t="s">
        <v>49</v>
      </c>
      <c r="B127" s="227"/>
      <c r="C127" s="102">
        <f t="shared" si="51"/>
        <v>25.6</v>
      </c>
      <c r="D127" s="68">
        <f>$B$96+C127</f>
        <v>1055.2999999999997</v>
      </c>
      <c r="E127" s="35">
        <f t="shared" si="52"/>
        <v>161.70000000000002</v>
      </c>
      <c r="F127" s="42">
        <f t="shared" si="53"/>
        <v>1216.9999999999998</v>
      </c>
      <c r="G127" s="42">
        <f t="shared" si="54"/>
        <v>1217</v>
      </c>
      <c r="H127" s="38">
        <f t="shared" si="55"/>
        <v>1217</v>
      </c>
      <c r="I127" s="51">
        <f>H127-F127</f>
        <v>0</v>
      </c>
      <c r="J127" s="42">
        <f t="shared" si="56"/>
        <v>1055.2999999999997</v>
      </c>
      <c r="K127" s="59">
        <f t="shared" si="57"/>
        <v>1217</v>
      </c>
      <c r="L127" s="258"/>
      <c r="M127" s="280"/>
      <c r="N127" s="366"/>
      <c r="O127" s="254"/>
      <c r="P127" s="186"/>
      <c r="Q127" s="186"/>
      <c r="R127" s="186"/>
      <c r="S127" s="186"/>
      <c r="T127" s="186"/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  <c r="AF127" s="186"/>
      <c r="AG127" s="186"/>
      <c r="AH127" s="186"/>
      <c r="AI127" s="186"/>
      <c r="AJ127" s="186"/>
      <c r="AK127" s="186"/>
      <c r="AL127" s="186"/>
      <c r="AM127" s="186"/>
      <c r="AN127" s="186"/>
      <c r="AO127" s="186"/>
      <c r="AP127" s="186"/>
      <c r="AQ127" s="186"/>
      <c r="AR127" s="186"/>
      <c r="AS127" s="186"/>
    </row>
    <row r="128" spans="1:45" s="229" customFormat="1" x14ac:dyDescent="0.2">
      <c r="A128" s="6" t="s">
        <v>50</v>
      </c>
      <c r="B128" s="228"/>
      <c r="C128" s="102">
        <f t="shared" si="51"/>
        <v>32.4</v>
      </c>
      <c r="D128" s="21">
        <f t="shared" ref="D128:D138" si="58">$B$96+C128+L128</f>
        <v>1072.0999999999999</v>
      </c>
      <c r="E128" s="35">
        <f t="shared" si="52"/>
        <v>161.70000000000002</v>
      </c>
      <c r="F128" s="38">
        <f t="shared" si="53"/>
        <v>1233.8</v>
      </c>
      <c r="G128" s="38">
        <f t="shared" si="54"/>
        <v>1234</v>
      </c>
      <c r="H128" s="38">
        <f t="shared" si="55"/>
        <v>1234</v>
      </c>
      <c r="I128" s="51">
        <f t="shared" si="38"/>
        <v>0.20000000000004547</v>
      </c>
      <c r="J128" s="42">
        <f t="shared" si="56"/>
        <v>1072.3</v>
      </c>
      <c r="K128" s="59">
        <f t="shared" si="57"/>
        <v>1234</v>
      </c>
      <c r="L128" s="250">
        <v>10</v>
      </c>
      <c r="M128" s="334"/>
      <c r="N128" s="366"/>
      <c r="O128" s="254"/>
      <c r="P128" s="186"/>
      <c r="Q128" s="186"/>
      <c r="R128" s="186"/>
      <c r="S128" s="186"/>
      <c r="T128" s="186"/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86"/>
      <c r="AE128" s="186"/>
      <c r="AF128" s="186"/>
      <c r="AG128" s="186"/>
      <c r="AH128" s="186"/>
      <c r="AI128" s="186"/>
      <c r="AJ128" s="186"/>
      <c r="AK128" s="186"/>
      <c r="AL128" s="186"/>
      <c r="AM128" s="186"/>
      <c r="AN128" s="186"/>
      <c r="AO128" s="186"/>
      <c r="AP128" s="186"/>
      <c r="AQ128" s="186"/>
      <c r="AR128" s="186"/>
      <c r="AS128" s="186"/>
    </row>
    <row r="129" spans="1:45" s="229" customFormat="1" x14ac:dyDescent="0.2">
      <c r="A129" s="6" t="s">
        <v>51</v>
      </c>
      <c r="B129" s="228"/>
      <c r="C129" s="103">
        <f t="shared" si="51"/>
        <v>37.700000000000003</v>
      </c>
      <c r="D129" s="21">
        <f t="shared" si="58"/>
        <v>1077.3999999999999</v>
      </c>
      <c r="E129" s="35">
        <f t="shared" si="52"/>
        <v>161.70000000000002</v>
      </c>
      <c r="F129" s="38">
        <f t="shared" si="53"/>
        <v>1239.0999999999999</v>
      </c>
      <c r="G129" s="38">
        <f t="shared" si="54"/>
        <v>1239</v>
      </c>
      <c r="H129" s="38">
        <f t="shared" si="55"/>
        <v>1239</v>
      </c>
      <c r="I129" s="51">
        <f t="shared" si="38"/>
        <v>-9.9999999999909051E-2</v>
      </c>
      <c r="J129" s="42">
        <f t="shared" si="56"/>
        <v>1077.3</v>
      </c>
      <c r="K129" s="59">
        <f t="shared" si="57"/>
        <v>1239</v>
      </c>
      <c r="L129" s="250">
        <v>10</v>
      </c>
      <c r="M129" s="334"/>
      <c r="N129" s="366"/>
      <c r="O129" s="254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86"/>
      <c r="AE129" s="186"/>
      <c r="AF129" s="186"/>
      <c r="AG129" s="186"/>
      <c r="AH129" s="186"/>
      <c r="AI129" s="186"/>
      <c r="AJ129" s="186"/>
      <c r="AK129" s="186"/>
      <c r="AL129" s="186"/>
      <c r="AM129" s="186"/>
      <c r="AN129" s="186"/>
      <c r="AO129" s="186"/>
      <c r="AP129" s="186"/>
      <c r="AQ129" s="186"/>
      <c r="AR129" s="186"/>
      <c r="AS129" s="186"/>
    </row>
    <row r="130" spans="1:45" s="229" customFormat="1" x14ac:dyDescent="0.2">
      <c r="A130" s="9" t="s">
        <v>52</v>
      </c>
      <c r="B130" s="22" t="s">
        <v>53</v>
      </c>
      <c r="C130" s="101">
        <f t="shared" si="51"/>
        <v>35.299999999999997</v>
      </c>
      <c r="D130" s="23">
        <f t="shared" si="58"/>
        <v>1074.9999999999998</v>
      </c>
      <c r="E130" s="36">
        <f t="shared" si="52"/>
        <v>161.70000000000002</v>
      </c>
      <c r="F130" s="36">
        <f t="shared" si="53"/>
        <v>1236.6999999999998</v>
      </c>
      <c r="G130" s="36">
        <f t="shared" si="54"/>
        <v>1237</v>
      </c>
      <c r="H130" s="36">
        <f t="shared" si="55"/>
        <v>1237</v>
      </c>
      <c r="I130" s="53">
        <f t="shared" si="38"/>
        <v>0.3000000000001819</v>
      </c>
      <c r="J130" s="45">
        <f t="shared" si="56"/>
        <v>1075.3</v>
      </c>
      <c r="K130" s="62">
        <f t="shared" si="57"/>
        <v>1237</v>
      </c>
      <c r="L130" s="253">
        <v>10</v>
      </c>
      <c r="M130" s="334"/>
      <c r="N130" s="366"/>
      <c r="O130" s="254"/>
      <c r="P130" s="186"/>
      <c r="Q130" s="186"/>
      <c r="R130" s="186"/>
      <c r="S130" s="186"/>
      <c r="T130" s="186"/>
      <c r="U130" s="186"/>
      <c r="V130" s="186"/>
      <c r="W130" s="186"/>
      <c r="X130" s="186"/>
      <c r="Y130" s="186"/>
      <c r="Z130" s="186"/>
      <c r="AA130" s="186"/>
      <c r="AB130" s="186"/>
      <c r="AC130" s="186"/>
      <c r="AD130" s="186"/>
      <c r="AE130" s="186"/>
      <c r="AF130" s="186"/>
      <c r="AG130" s="186"/>
      <c r="AH130" s="186"/>
      <c r="AI130" s="186"/>
      <c r="AJ130" s="186"/>
      <c r="AK130" s="186"/>
      <c r="AL130" s="186"/>
      <c r="AM130" s="186"/>
      <c r="AN130" s="186"/>
      <c r="AO130" s="186"/>
      <c r="AP130" s="186"/>
      <c r="AQ130" s="186"/>
      <c r="AR130" s="186"/>
      <c r="AS130" s="186"/>
    </row>
    <row r="131" spans="1:45" s="229" customFormat="1" x14ac:dyDescent="0.2">
      <c r="A131" s="6" t="s">
        <v>54</v>
      </c>
      <c r="B131" s="228"/>
      <c r="C131" s="180">
        <f t="shared" si="51"/>
        <v>47.1</v>
      </c>
      <c r="D131" s="21">
        <f t="shared" si="58"/>
        <v>1086.7999999999997</v>
      </c>
      <c r="E131" s="35">
        <f t="shared" si="52"/>
        <v>161.70000000000002</v>
      </c>
      <c r="F131" s="38">
        <f t="shared" si="53"/>
        <v>1248.4999999999998</v>
      </c>
      <c r="G131" s="38">
        <f t="shared" si="54"/>
        <v>1249</v>
      </c>
      <c r="H131" s="38">
        <f t="shared" si="55"/>
        <v>1249</v>
      </c>
      <c r="I131" s="50">
        <f>H131-F131</f>
        <v>0.50000000000022737</v>
      </c>
      <c r="J131" s="42">
        <f t="shared" si="56"/>
        <v>1087.3</v>
      </c>
      <c r="K131" s="55">
        <f t="shared" si="57"/>
        <v>1249</v>
      </c>
      <c r="L131" s="250">
        <v>10</v>
      </c>
      <c r="M131" s="334"/>
      <c r="N131" s="366"/>
      <c r="O131" s="254"/>
      <c r="P131" s="186"/>
      <c r="Q131" s="186"/>
      <c r="R131" s="186"/>
      <c r="S131" s="186"/>
      <c r="T131" s="186"/>
      <c r="U131" s="186"/>
      <c r="V131" s="186"/>
      <c r="W131" s="186"/>
      <c r="X131" s="186"/>
      <c r="Y131" s="186"/>
      <c r="Z131" s="186"/>
      <c r="AA131" s="186"/>
      <c r="AB131" s="186"/>
      <c r="AC131" s="186"/>
      <c r="AD131" s="186"/>
      <c r="AE131" s="186"/>
      <c r="AF131" s="186"/>
      <c r="AG131" s="186"/>
      <c r="AH131" s="186"/>
      <c r="AI131" s="186"/>
      <c r="AJ131" s="186"/>
      <c r="AK131" s="186"/>
      <c r="AL131" s="186"/>
      <c r="AM131" s="186"/>
      <c r="AN131" s="186"/>
      <c r="AO131" s="186"/>
      <c r="AP131" s="186"/>
      <c r="AQ131" s="186"/>
      <c r="AR131" s="186"/>
      <c r="AS131" s="186"/>
    </row>
    <row r="132" spans="1:45" s="229" customFormat="1" x14ac:dyDescent="0.2">
      <c r="A132" s="6" t="s">
        <v>55</v>
      </c>
      <c r="B132" s="228"/>
      <c r="C132" s="102">
        <f t="shared" si="51"/>
        <v>62.9</v>
      </c>
      <c r="D132" s="21">
        <f t="shared" si="58"/>
        <v>1102.5999999999999</v>
      </c>
      <c r="E132" s="35">
        <f t="shared" si="52"/>
        <v>161.70000000000002</v>
      </c>
      <c r="F132" s="38">
        <f t="shared" si="53"/>
        <v>1264.3</v>
      </c>
      <c r="G132" s="38">
        <f t="shared" si="54"/>
        <v>1264</v>
      </c>
      <c r="H132" s="38">
        <f t="shared" si="55"/>
        <v>1264</v>
      </c>
      <c r="I132" s="50">
        <f t="shared" ref="I132:I146" si="59">H132-F132</f>
        <v>-0.29999999999995453</v>
      </c>
      <c r="J132" s="42">
        <f t="shared" si="56"/>
        <v>1102.3</v>
      </c>
      <c r="K132" s="55">
        <f t="shared" si="57"/>
        <v>1264</v>
      </c>
      <c r="L132" s="250">
        <v>10</v>
      </c>
      <c r="M132" s="334"/>
      <c r="N132" s="366"/>
      <c r="O132" s="254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J132" s="186"/>
      <c r="AK132" s="186"/>
      <c r="AL132" s="186"/>
      <c r="AM132" s="186"/>
      <c r="AN132" s="186"/>
      <c r="AO132" s="186"/>
      <c r="AP132" s="186"/>
      <c r="AQ132" s="186"/>
      <c r="AR132" s="186"/>
      <c r="AS132" s="186"/>
    </row>
    <row r="133" spans="1:45" s="229" customFormat="1" x14ac:dyDescent="0.2">
      <c r="A133" s="6" t="s">
        <v>56</v>
      </c>
      <c r="B133" s="228"/>
      <c r="C133" s="102">
        <f t="shared" si="51"/>
        <v>69</v>
      </c>
      <c r="D133" s="21">
        <f t="shared" si="58"/>
        <v>1108.6999999999998</v>
      </c>
      <c r="E133" s="35">
        <f t="shared" si="52"/>
        <v>161.70000000000002</v>
      </c>
      <c r="F133" s="38">
        <f t="shared" si="53"/>
        <v>1270.3999999999999</v>
      </c>
      <c r="G133" s="38">
        <f t="shared" si="54"/>
        <v>1270</v>
      </c>
      <c r="H133" s="38">
        <f t="shared" si="55"/>
        <v>1270</v>
      </c>
      <c r="I133" s="50">
        <f t="shared" si="59"/>
        <v>-0.39999999999986358</v>
      </c>
      <c r="J133" s="42">
        <f t="shared" si="56"/>
        <v>1108.3</v>
      </c>
      <c r="K133" s="55">
        <f t="shared" si="57"/>
        <v>1270</v>
      </c>
      <c r="L133" s="250">
        <v>10</v>
      </c>
      <c r="M133" s="334"/>
      <c r="N133" s="366"/>
      <c r="O133" s="254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  <c r="AH133" s="186"/>
      <c r="AI133" s="186"/>
      <c r="AJ133" s="186"/>
      <c r="AK133" s="186"/>
      <c r="AL133" s="186"/>
      <c r="AM133" s="186"/>
      <c r="AN133" s="186"/>
      <c r="AO133" s="186"/>
      <c r="AP133" s="186"/>
      <c r="AQ133" s="186"/>
      <c r="AR133" s="186"/>
      <c r="AS133" s="186"/>
    </row>
    <row r="134" spans="1:45" s="229" customFormat="1" x14ac:dyDescent="0.2">
      <c r="A134" s="6" t="s">
        <v>57</v>
      </c>
      <c r="B134" s="228"/>
      <c r="C134" s="102">
        <f t="shared" si="51"/>
        <v>82.1</v>
      </c>
      <c r="D134" s="21">
        <f t="shared" si="58"/>
        <v>1121.7999999999997</v>
      </c>
      <c r="E134" s="35">
        <f t="shared" si="52"/>
        <v>161.70000000000002</v>
      </c>
      <c r="F134" s="38">
        <f t="shared" si="53"/>
        <v>1283.4999999999998</v>
      </c>
      <c r="G134" s="38">
        <f t="shared" si="54"/>
        <v>1284</v>
      </c>
      <c r="H134" s="38">
        <f t="shared" si="55"/>
        <v>1284</v>
      </c>
      <c r="I134" s="50">
        <f t="shared" si="59"/>
        <v>0.50000000000022737</v>
      </c>
      <c r="J134" s="42">
        <f t="shared" si="56"/>
        <v>1122.3</v>
      </c>
      <c r="K134" s="55">
        <f t="shared" si="57"/>
        <v>1284</v>
      </c>
      <c r="L134" s="250">
        <v>10</v>
      </c>
      <c r="M134" s="334"/>
      <c r="N134" s="366"/>
      <c r="O134" s="254"/>
      <c r="P134" s="186"/>
      <c r="Q134" s="186"/>
      <c r="R134" s="186"/>
      <c r="S134" s="186"/>
      <c r="T134" s="186"/>
      <c r="U134" s="186"/>
      <c r="V134" s="186"/>
      <c r="W134" s="186"/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  <c r="AH134" s="186"/>
      <c r="AI134" s="186"/>
      <c r="AJ134" s="186"/>
      <c r="AK134" s="186"/>
      <c r="AL134" s="186"/>
      <c r="AM134" s="186"/>
      <c r="AN134" s="186"/>
      <c r="AO134" s="186"/>
      <c r="AP134" s="186"/>
      <c r="AQ134" s="186"/>
      <c r="AR134" s="186"/>
      <c r="AS134" s="186"/>
    </row>
    <row r="135" spans="1:45" s="229" customFormat="1" x14ac:dyDescent="0.2">
      <c r="A135" s="6" t="s">
        <v>58</v>
      </c>
      <c r="B135" s="228"/>
      <c r="C135" s="102">
        <f t="shared" si="51"/>
        <v>97.8</v>
      </c>
      <c r="D135" s="21">
        <f t="shared" si="58"/>
        <v>1137.4999999999998</v>
      </c>
      <c r="E135" s="35">
        <f t="shared" si="52"/>
        <v>161.70000000000002</v>
      </c>
      <c r="F135" s="38">
        <f t="shared" si="53"/>
        <v>1299.1999999999998</v>
      </c>
      <c r="G135" s="38">
        <f t="shared" si="54"/>
        <v>1299</v>
      </c>
      <c r="H135" s="38">
        <f t="shared" si="55"/>
        <v>1299</v>
      </c>
      <c r="I135" s="50">
        <f t="shared" si="59"/>
        <v>-0.1999999999998181</v>
      </c>
      <c r="J135" s="42">
        <f t="shared" si="56"/>
        <v>1137.3</v>
      </c>
      <c r="K135" s="55">
        <f t="shared" si="57"/>
        <v>1299</v>
      </c>
      <c r="L135" s="250">
        <v>10</v>
      </c>
      <c r="M135" s="334"/>
      <c r="N135" s="366"/>
      <c r="O135" s="254"/>
      <c r="P135" s="186"/>
      <c r="Q135" s="186"/>
      <c r="R135" s="186"/>
      <c r="S135" s="186"/>
      <c r="T135" s="186"/>
      <c r="U135" s="186"/>
      <c r="V135" s="186"/>
      <c r="W135" s="186"/>
      <c r="X135" s="186"/>
      <c r="Y135" s="186"/>
      <c r="Z135" s="186"/>
      <c r="AA135" s="186"/>
      <c r="AB135" s="186"/>
      <c r="AC135" s="186"/>
      <c r="AD135" s="186"/>
      <c r="AE135" s="186"/>
      <c r="AF135" s="186"/>
      <c r="AG135" s="186"/>
      <c r="AH135" s="186"/>
      <c r="AI135" s="186"/>
      <c r="AJ135" s="186"/>
      <c r="AK135" s="186"/>
      <c r="AL135" s="186"/>
      <c r="AM135" s="186"/>
      <c r="AN135" s="186"/>
      <c r="AO135" s="186"/>
      <c r="AP135" s="186"/>
      <c r="AQ135" s="186"/>
      <c r="AR135" s="186"/>
      <c r="AS135" s="186"/>
    </row>
    <row r="136" spans="1:45" s="229" customFormat="1" x14ac:dyDescent="0.2">
      <c r="A136" s="6" t="s">
        <v>59</v>
      </c>
      <c r="B136" s="228"/>
      <c r="C136" s="102">
        <f t="shared" si="51"/>
        <v>85.7</v>
      </c>
      <c r="D136" s="21">
        <f t="shared" si="58"/>
        <v>1125.3999999999999</v>
      </c>
      <c r="E136" s="35">
        <f t="shared" si="52"/>
        <v>161.70000000000002</v>
      </c>
      <c r="F136" s="38">
        <f t="shared" si="53"/>
        <v>1287.0999999999999</v>
      </c>
      <c r="G136" s="38">
        <f t="shared" si="54"/>
        <v>1287</v>
      </c>
      <c r="H136" s="38">
        <f t="shared" si="55"/>
        <v>1287</v>
      </c>
      <c r="I136" s="50">
        <f t="shared" si="59"/>
        <v>-9.9999999999909051E-2</v>
      </c>
      <c r="J136" s="42">
        <f t="shared" si="56"/>
        <v>1125.3</v>
      </c>
      <c r="K136" s="55">
        <f t="shared" si="57"/>
        <v>1287</v>
      </c>
      <c r="L136" s="250">
        <v>10</v>
      </c>
      <c r="M136" s="334"/>
      <c r="N136" s="366"/>
      <c r="O136" s="254"/>
      <c r="P136" s="186"/>
      <c r="Q136" s="186"/>
      <c r="R136" s="186"/>
      <c r="S136" s="186"/>
      <c r="T136" s="186"/>
      <c r="U136" s="186"/>
      <c r="V136" s="186"/>
      <c r="W136" s="186"/>
      <c r="X136" s="186"/>
      <c r="Y136" s="186"/>
      <c r="Z136" s="186"/>
      <c r="AA136" s="186"/>
      <c r="AB136" s="186"/>
      <c r="AC136" s="186"/>
      <c r="AD136" s="186"/>
      <c r="AE136" s="186"/>
      <c r="AF136" s="186"/>
      <c r="AG136" s="186"/>
      <c r="AH136" s="186"/>
      <c r="AI136" s="186"/>
      <c r="AJ136" s="186"/>
      <c r="AK136" s="186"/>
      <c r="AL136" s="186"/>
      <c r="AM136" s="186"/>
      <c r="AN136" s="186"/>
      <c r="AO136" s="186"/>
      <c r="AP136" s="186"/>
      <c r="AQ136" s="186"/>
      <c r="AR136" s="186"/>
      <c r="AS136" s="186"/>
    </row>
    <row r="137" spans="1:45" s="229" customFormat="1" x14ac:dyDescent="0.2">
      <c r="A137" s="6" t="s">
        <v>60</v>
      </c>
      <c r="B137" s="228"/>
      <c r="C137" s="102">
        <f t="shared" si="51"/>
        <v>84.6</v>
      </c>
      <c r="D137" s="21">
        <f t="shared" si="58"/>
        <v>1124.2999999999997</v>
      </c>
      <c r="E137" s="35">
        <f t="shared" si="52"/>
        <v>161.70000000000002</v>
      </c>
      <c r="F137" s="38">
        <f t="shared" si="53"/>
        <v>1285.9999999999998</v>
      </c>
      <c r="G137" s="38">
        <f t="shared" si="54"/>
        <v>1286</v>
      </c>
      <c r="H137" s="38">
        <f t="shared" si="55"/>
        <v>1286</v>
      </c>
      <c r="I137" s="50">
        <f t="shared" si="59"/>
        <v>0</v>
      </c>
      <c r="J137" s="42">
        <f t="shared" si="56"/>
        <v>1124.2999999999997</v>
      </c>
      <c r="K137" s="55">
        <f t="shared" si="57"/>
        <v>1286</v>
      </c>
      <c r="L137" s="250">
        <v>10</v>
      </c>
      <c r="M137" s="334"/>
      <c r="N137" s="366"/>
      <c r="O137" s="254"/>
      <c r="P137" s="186"/>
      <c r="Q137" s="186"/>
      <c r="R137" s="186"/>
      <c r="S137" s="186"/>
      <c r="T137" s="186"/>
      <c r="U137" s="186"/>
      <c r="V137" s="186"/>
      <c r="W137" s="186"/>
      <c r="X137" s="186"/>
      <c r="Y137" s="186"/>
      <c r="Z137" s="186"/>
      <c r="AA137" s="186"/>
      <c r="AB137" s="186"/>
      <c r="AC137" s="186"/>
      <c r="AD137" s="186"/>
      <c r="AE137" s="186"/>
      <c r="AF137" s="186"/>
      <c r="AG137" s="186"/>
      <c r="AH137" s="186"/>
      <c r="AI137" s="186"/>
      <c r="AJ137" s="186"/>
      <c r="AK137" s="186"/>
      <c r="AL137" s="186"/>
      <c r="AM137" s="186"/>
      <c r="AN137" s="186"/>
      <c r="AO137" s="186"/>
      <c r="AP137" s="186"/>
      <c r="AQ137" s="186"/>
      <c r="AR137" s="186"/>
      <c r="AS137" s="186"/>
    </row>
    <row r="138" spans="1:45" s="229" customFormat="1" x14ac:dyDescent="0.2">
      <c r="A138" s="6" t="s">
        <v>61</v>
      </c>
      <c r="B138" s="228"/>
      <c r="C138" s="102">
        <f t="shared" si="51"/>
        <v>98.6</v>
      </c>
      <c r="D138" s="21">
        <f t="shared" si="58"/>
        <v>1138.2999999999997</v>
      </c>
      <c r="E138" s="35">
        <f t="shared" si="52"/>
        <v>161.70000000000002</v>
      </c>
      <c r="F138" s="38">
        <f t="shared" si="53"/>
        <v>1299.9999999999998</v>
      </c>
      <c r="G138" s="38">
        <f t="shared" si="54"/>
        <v>1300</v>
      </c>
      <c r="H138" s="38">
        <f t="shared" si="55"/>
        <v>1300</v>
      </c>
      <c r="I138" s="50">
        <f t="shared" si="59"/>
        <v>0</v>
      </c>
      <c r="J138" s="42">
        <f t="shared" si="56"/>
        <v>1138.2999999999997</v>
      </c>
      <c r="K138" s="55">
        <f t="shared" si="57"/>
        <v>1300</v>
      </c>
      <c r="L138" s="250">
        <v>10</v>
      </c>
      <c r="M138" s="334"/>
      <c r="N138" s="366"/>
      <c r="O138" s="254"/>
      <c r="P138" s="186"/>
      <c r="Q138" s="186"/>
      <c r="R138" s="186"/>
      <c r="S138" s="186"/>
      <c r="T138" s="186"/>
      <c r="U138" s="186"/>
      <c r="V138" s="186"/>
      <c r="W138" s="186"/>
      <c r="X138" s="186"/>
      <c r="Y138" s="186"/>
      <c r="Z138" s="186"/>
      <c r="AA138" s="186"/>
      <c r="AB138" s="186"/>
      <c r="AC138" s="186"/>
      <c r="AD138" s="186"/>
      <c r="AE138" s="186"/>
      <c r="AF138" s="186"/>
      <c r="AG138" s="186"/>
      <c r="AH138" s="186"/>
      <c r="AI138" s="186"/>
      <c r="AJ138" s="186"/>
      <c r="AK138" s="186"/>
      <c r="AL138" s="186"/>
      <c r="AM138" s="186"/>
      <c r="AN138" s="186"/>
      <c r="AO138" s="186"/>
      <c r="AP138" s="186"/>
      <c r="AQ138" s="186"/>
      <c r="AR138" s="186"/>
      <c r="AS138" s="186"/>
    </row>
    <row r="139" spans="1:45" s="229" customFormat="1" x14ac:dyDescent="0.2">
      <c r="A139" s="7" t="s">
        <v>72</v>
      </c>
      <c r="B139" s="228"/>
      <c r="C139" s="102">
        <f t="shared" si="51"/>
        <v>32.4</v>
      </c>
      <c r="D139" s="21">
        <f t="shared" ref="D139:D146" si="60">$B$96+C139</f>
        <v>1062.0999999999999</v>
      </c>
      <c r="E139" s="35">
        <f t="shared" si="52"/>
        <v>161.70000000000002</v>
      </c>
      <c r="F139" s="38">
        <f t="shared" si="53"/>
        <v>1223.8</v>
      </c>
      <c r="G139" s="38">
        <f t="shared" si="54"/>
        <v>1224</v>
      </c>
      <c r="H139" s="38">
        <f t="shared" si="55"/>
        <v>1224</v>
      </c>
      <c r="I139" s="50">
        <f t="shared" si="59"/>
        <v>0.20000000000004547</v>
      </c>
      <c r="J139" s="42">
        <f t="shared" si="56"/>
        <v>1062.3</v>
      </c>
      <c r="K139" s="55">
        <f t="shared" si="57"/>
        <v>1224</v>
      </c>
      <c r="L139" s="250"/>
      <c r="M139" s="334"/>
      <c r="N139" s="366"/>
      <c r="O139" s="254"/>
      <c r="P139" s="186"/>
      <c r="Q139" s="186"/>
      <c r="R139" s="186"/>
      <c r="S139" s="186"/>
      <c r="T139" s="186"/>
      <c r="U139" s="186"/>
      <c r="V139" s="186"/>
      <c r="W139" s="186"/>
      <c r="X139" s="186"/>
      <c r="Y139" s="186"/>
      <c r="Z139" s="186"/>
      <c r="AA139" s="186"/>
      <c r="AB139" s="186"/>
      <c r="AC139" s="186"/>
      <c r="AD139" s="186"/>
      <c r="AE139" s="186"/>
      <c r="AF139" s="186"/>
      <c r="AG139" s="186"/>
      <c r="AH139" s="186"/>
      <c r="AI139" s="186"/>
      <c r="AJ139" s="186"/>
      <c r="AK139" s="186"/>
      <c r="AL139" s="186"/>
      <c r="AM139" s="186"/>
      <c r="AN139" s="186"/>
      <c r="AO139" s="186"/>
      <c r="AP139" s="186"/>
      <c r="AQ139" s="186"/>
      <c r="AR139" s="186"/>
      <c r="AS139" s="186"/>
    </row>
    <row r="140" spans="1:45" s="229" customFormat="1" x14ac:dyDescent="0.2">
      <c r="A140" s="7" t="s">
        <v>73</v>
      </c>
      <c r="B140" s="228"/>
      <c r="C140" s="102">
        <f t="shared" si="51"/>
        <v>37.700000000000003</v>
      </c>
      <c r="D140" s="21">
        <f t="shared" si="60"/>
        <v>1067.3999999999999</v>
      </c>
      <c r="E140" s="35">
        <f t="shared" si="52"/>
        <v>161.70000000000002</v>
      </c>
      <c r="F140" s="38">
        <f t="shared" si="53"/>
        <v>1229.0999999999999</v>
      </c>
      <c r="G140" s="38">
        <f t="shared" si="54"/>
        <v>1229</v>
      </c>
      <c r="H140" s="38">
        <f t="shared" si="55"/>
        <v>1229</v>
      </c>
      <c r="I140" s="50">
        <f t="shared" si="59"/>
        <v>-9.9999999999909051E-2</v>
      </c>
      <c r="J140" s="42">
        <f t="shared" si="56"/>
        <v>1067.3</v>
      </c>
      <c r="K140" s="55">
        <f t="shared" si="57"/>
        <v>1229</v>
      </c>
      <c r="L140" s="250"/>
      <c r="M140" s="334"/>
      <c r="N140" s="366"/>
      <c r="O140" s="254"/>
      <c r="P140" s="186"/>
      <c r="Q140" s="186"/>
      <c r="R140" s="186"/>
      <c r="S140" s="186"/>
      <c r="T140" s="186"/>
      <c r="U140" s="186"/>
      <c r="V140" s="186"/>
      <c r="W140" s="186"/>
      <c r="X140" s="186"/>
      <c r="Y140" s="186"/>
      <c r="Z140" s="186"/>
      <c r="AA140" s="186"/>
      <c r="AB140" s="186"/>
      <c r="AC140" s="186"/>
      <c r="AD140" s="186"/>
      <c r="AE140" s="186"/>
      <c r="AF140" s="186"/>
      <c r="AG140" s="186"/>
      <c r="AH140" s="186"/>
      <c r="AI140" s="186"/>
      <c r="AJ140" s="186"/>
      <c r="AK140" s="186"/>
      <c r="AL140" s="186"/>
      <c r="AM140" s="186"/>
      <c r="AN140" s="186"/>
      <c r="AO140" s="186"/>
      <c r="AP140" s="186"/>
      <c r="AQ140" s="186"/>
      <c r="AR140" s="186"/>
      <c r="AS140" s="186"/>
    </row>
    <row r="141" spans="1:45" s="229" customFormat="1" x14ac:dyDescent="0.2">
      <c r="A141" s="7" t="s">
        <v>74</v>
      </c>
      <c r="B141" s="228"/>
      <c r="C141" s="102">
        <f t="shared" si="51"/>
        <v>47.1</v>
      </c>
      <c r="D141" s="21">
        <f t="shared" si="60"/>
        <v>1076.7999999999997</v>
      </c>
      <c r="E141" s="35">
        <f t="shared" si="52"/>
        <v>161.70000000000002</v>
      </c>
      <c r="F141" s="38">
        <f t="shared" si="53"/>
        <v>1238.4999999999998</v>
      </c>
      <c r="G141" s="38">
        <f t="shared" si="54"/>
        <v>1239</v>
      </c>
      <c r="H141" s="38">
        <f t="shared" si="55"/>
        <v>1239</v>
      </c>
      <c r="I141" s="50">
        <f t="shared" si="59"/>
        <v>0.50000000000022737</v>
      </c>
      <c r="J141" s="42">
        <f t="shared" si="56"/>
        <v>1077.3</v>
      </c>
      <c r="K141" s="55">
        <f t="shared" si="57"/>
        <v>1239</v>
      </c>
      <c r="L141" s="250"/>
      <c r="M141" s="334"/>
      <c r="N141" s="366"/>
      <c r="O141" s="254"/>
      <c r="P141" s="186"/>
      <c r="Q141" s="186"/>
      <c r="R141" s="186"/>
      <c r="S141" s="186"/>
      <c r="T141" s="186"/>
      <c r="U141" s="186"/>
      <c r="V141" s="186"/>
      <c r="W141" s="186"/>
      <c r="X141" s="186"/>
      <c r="Y141" s="186"/>
      <c r="Z141" s="186"/>
      <c r="AA141" s="186"/>
      <c r="AB141" s="186"/>
      <c r="AC141" s="186"/>
      <c r="AD141" s="186"/>
      <c r="AE141" s="186"/>
      <c r="AF141" s="186"/>
      <c r="AG141" s="186"/>
      <c r="AH141" s="186"/>
      <c r="AI141" s="186"/>
      <c r="AJ141" s="186"/>
      <c r="AK141" s="186"/>
      <c r="AL141" s="186"/>
      <c r="AM141" s="186"/>
      <c r="AN141" s="186"/>
      <c r="AO141" s="186"/>
      <c r="AP141" s="186"/>
      <c r="AQ141" s="186"/>
      <c r="AR141" s="186"/>
      <c r="AS141" s="186"/>
    </row>
    <row r="142" spans="1:45" s="229" customFormat="1" x14ac:dyDescent="0.2">
      <c r="A142" s="7" t="s">
        <v>75</v>
      </c>
      <c r="B142" s="228"/>
      <c r="C142" s="102">
        <f t="shared" si="51"/>
        <v>62.9</v>
      </c>
      <c r="D142" s="21">
        <f t="shared" si="60"/>
        <v>1092.5999999999999</v>
      </c>
      <c r="E142" s="35">
        <f t="shared" si="52"/>
        <v>161.70000000000002</v>
      </c>
      <c r="F142" s="38">
        <f t="shared" si="53"/>
        <v>1254.3</v>
      </c>
      <c r="G142" s="38">
        <f t="shared" si="54"/>
        <v>1254</v>
      </c>
      <c r="H142" s="38">
        <f t="shared" si="55"/>
        <v>1254</v>
      </c>
      <c r="I142" s="50">
        <f t="shared" si="59"/>
        <v>-0.29999999999995453</v>
      </c>
      <c r="J142" s="42">
        <f t="shared" si="56"/>
        <v>1092.3</v>
      </c>
      <c r="K142" s="55">
        <f t="shared" si="57"/>
        <v>1254</v>
      </c>
      <c r="L142" s="250"/>
      <c r="M142" s="334"/>
      <c r="N142" s="366"/>
      <c r="O142" s="254"/>
      <c r="P142" s="186"/>
      <c r="Q142" s="186"/>
      <c r="R142" s="186"/>
      <c r="S142" s="186"/>
      <c r="T142" s="186"/>
      <c r="U142" s="186"/>
      <c r="V142" s="186"/>
      <c r="W142" s="186"/>
      <c r="X142" s="186"/>
      <c r="Y142" s="186"/>
      <c r="Z142" s="186"/>
      <c r="AA142" s="186"/>
      <c r="AB142" s="186"/>
      <c r="AC142" s="186"/>
      <c r="AD142" s="186"/>
      <c r="AE142" s="186"/>
      <c r="AF142" s="186"/>
      <c r="AG142" s="186"/>
      <c r="AH142" s="186"/>
      <c r="AI142" s="186"/>
      <c r="AJ142" s="186"/>
      <c r="AK142" s="186"/>
      <c r="AL142" s="186"/>
      <c r="AM142" s="186"/>
      <c r="AN142" s="186"/>
      <c r="AO142" s="186"/>
      <c r="AP142" s="186"/>
      <c r="AQ142" s="186"/>
      <c r="AR142" s="186"/>
      <c r="AS142" s="186"/>
    </row>
    <row r="143" spans="1:45" s="229" customFormat="1" x14ac:dyDescent="0.2">
      <c r="A143" s="7" t="s">
        <v>76</v>
      </c>
      <c r="B143" s="228"/>
      <c r="C143" s="102">
        <f t="shared" si="51"/>
        <v>69</v>
      </c>
      <c r="D143" s="21">
        <f t="shared" si="60"/>
        <v>1098.6999999999998</v>
      </c>
      <c r="E143" s="35">
        <f t="shared" si="52"/>
        <v>161.70000000000002</v>
      </c>
      <c r="F143" s="38">
        <f t="shared" si="53"/>
        <v>1260.3999999999999</v>
      </c>
      <c r="G143" s="38">
        <f t="shared" si="54"/>
        <v>1260</v>
      </c>
      <c r="H143" s="38">
        <f t="shared" si="55"/>
        <v>1260</v>
      </c>
      <c r="I143" s="50">
        <f t="shared" si="59"/>
        <v>-0.39999999999986358</v>
      </c>
      <c r="J143" s="42">
        <f t="shared" si="56"/>
        <v>1098.3</v>
      </c>
      <c r="K143" s="55">
        <f t="shared" si="57"/>
        <v>1260</v>
      </c>
      <c r="L143" s="250"/>
      <c r="M143" s="334"/>
      <c r="N143" s="366"/>
      <c r="O143" s="254"/>
      <c r="P143" s="186"/>
      <c r="Q143" s="186"/>
      <c r="R143" s="186"/>
      <c r="S143" s="186"/>
      <c r="T143" s="186"/>
      <c r="U143" s="186"/>
      <c r="V143" s="186"/>
      <c r="W143" s="186"/>
      <c r="X143" s="186"/>
      <c r="Y143" s="186"/>
      <c r="Z143" s="186"/>
      <c r="AA143" s="186"/>
      <c r="AB143" s="186"/>
      <c r="AC143" s="186"/>
      <c r="AD143" s="186"/>
      <c r="AE143" s="186"/>
      <c r="AF143" s="186"/>
      <c r="AG143" s="186"/>
      <c r="AH143" s="186"/>
      <c r="AI143" s="186"/>
      <c r="AJ143" s="186"/>
      <c r="AK143" s="186"/>
      <c r="AL143" s="186"/>
      <c r="AM143" s="186"/>
      <c r="AN143" s="186"/>
      <c r="AO143" s="186"/>
      <c r="AP143" s="186"/>
      <c r="AQ143" s="186"/>
      <c r="AR143" s="186"/>
      <c r="AS143" s="186"/>
    </row>
    <row r="144" spans="1:45" s="229" customFormat="1" x14ac:dyDescent="0.2">
      <c r="A144" s="7" t="s">
        <v>77</v>
      </c>
      <c r="B144" s="228"/>
      <c r="C144" s="102">
        <f t="shared" si="51"/>
        <v>82.1</v>
      </c>
      <c r="D144" s="21">
        <f t="shared" si="60"/>
        <v>1111.7999999999997</v>
      </c>
      <c r="E144" s="35">
        <f t="shared" si="52"/>
        <v>161.70000000000002</v>
      </c>
      <c r="F144" s="38">
        <f t="shared" si="53"/>
        <v>1273.4999999999998</v>
      </c>
      <c r="G144" s="38">
        <f t="shared" si="54"/>
        <v>1274</v>
      </c>
      <c r="H144" s="38">
        <f t="shared" si="55"/>
        <v>1274</v>
      </c>
      <c r="I144" s="50">
        <f t="shared" si="59"/>
        <v>0.50000000000022737</v>
      </c>
      <c r="J144" s="42">
        <f t="shared" si="56"/>
        <v>1112.3</v>
      </c>
      <c r="K144" s="55">
        <f t="shared" si="57"/>
        <v>1274</v>
      </c>
      <c r="L144" s="250"/>
      <c r="M144" s="335"/>
      <c r="N144" s="366"/>
      <c r="O144" s="254"/>
      <c r="P144" s="186"/>
      <c r="Q144" s="186"/>
      <c r="R144" s="186"/>
      <c r="S144" s="186"/>
      <c r="T144" s="186"/>
      <c r="U144" s="186"/>
      <c r="V144" s="186"/>
      <c r="W144" s="186"/>
      <c r="X144" s="186"/>
      <c r="Y144" s="186"/>
      <c r="Z144" s="186"/>
      <c r="AA144" s="186"/>
      <c r="AB144" s="186"/>
      <c r="AC144" s="186"/>
      <c r="AD144" s="186"/>
      <c r="AE144" s="186"/>
      <c r="AF144" s="186"/>
      <c r="AG144" s="186"/>
      <c r="AH144" s="186"/>
      <c r="AI144" s="186"/>
      <c r="AJ144" s="186"/>
      <c r="AK144" s="186"/>
      <c r="AL144" s="186"/>
      <c r="AM144" s="186"/>
      <c r="AN144" s="186"/>
      <c r="AO144" s="186"/>
      <c r="AP144" s="186"/>
      <c r="AQ144" s="186"/>
      <c r="AR144" s="186"/>
      <c r="AS144" s="186"/>
    </row>
    <row r="145" spans="1:45" s="229" customFormat="1" x14ac:dyDescent="0.2">
      <c r="A145" s="7" t="s">
        <v>78</v>
      </c>
      <c r="B145" s="228"/>
      <c r="C145" s="102">
        <f t="shared" si="51"/>
        <v>97.8</v>
      </c>
      <c r="D145" s="21">
        <f t="shared" si="60"/>
        <v>1127.4999999999998</v>
      </c>
      <c r="E145" s="35">
        <f t="shared" si="52"/>
        <v>161.70000000000002</v>
      </c>
      <c r="F145" s="38">
        <f t="shared" si="53"/>
        <v>1289.1999999999998</v>
      </c>
      <c r="G145" s="38">
        <f t="shared" si="54"/>
        <v>1289</v>
      </c>
      <c r="H145" s="38">
        <f t="shared" si="55"/>
        <v>1289</v>
      </c>
      <c r="I145" s="50">
        <f t="shared" si="59"/>
        <v>-0.1999999999998181</v>
      </c>
      <c r="J145" s="42">
        <f t="shared" si="56"/>
        <v>1127.3</v>
      </c>
      <c r="K145" s="55">
        <f t="shared" si="57"/>
        <v>1289</v>
      </c>
      <c r="L145" s="250"/>
      <c r="M145" s="335"/>
      <c r="N145" s="366"/>
      <c r="O145" s="254"/>
      <c r="P145" s="186"/>
      <c r="Q145" s="186"/>
      <c r="R145" s="186"/>
      <c r="S145" s="186"/>
      <c r="T145" s="186"/>
      <c r="U145" s="186"/>
      <c r="V145" s="186"/>
      <c r="W145" s="186"/>
      <c r="X145" s="186"/>
      <c r="Y145" s="186"/>
      <c r="Z145" s="186"/>
      <c r="AA145" s="186"/>
      <c r="AB145" s="186"/>
      <c r="AC145" s="186"/>
      <c r="AD145" s="186"/>
      <c r="AE145" s="186"/>
      <c r="AF145" s="186"/>
      <c r="AG145" s="186"/>
      <c r="AH145" s="186"/>
      <c r="AI145" s="186"/>
      <c r="AJ145" s="186"/>
      <c r="AK145" s="186"/>
      <c r="AL145" s="186"/>
      <c r="AM145" s="186"/>
      <c r="AN145" s="186"/>
      <c r="AO145" s="186"/>
      <c r="AP145" s="186"/>
      <c r="AQ145" s="186"/>
      <c r="AR145" s="186"/>
      <c r="AS145" s="186"/>
    </row>
    <row r="146" spans="1:45" s="229" customFormat="1" x14ac:dyDescent="0.2">
      <c r="A146" s="7" t="s">
        <v>79</v>
      </c>
      <c r="B146" s="228"/>
      <c r="C146" s="102">
        <f t="shared" si="51"/>
        <v>98.6</v>
      </c>
      <c r="D146" s="21">
        <f t="shared" si="60"/>
        <v>1128.2999999999997</v>
      </c>
      <c r="E146" s="35">
        <f t="shared" si="52"/>
        <v>161.70000000000002</v>
      </c>
      <c r="F146" s="38">
        <f t="shared" si="53"/>
        <v>1289.9999999999998</v>
      </c>
      <c r="G146" s="38">
        <f t="shared" si="54"/>
        <v>1290</v>
      </c>
      <c r="H146" s="38">
        <f t="shared" si="55"/>
        <v>1290</v>
      </c>
      <c r="I146" s="50">
        <f t="shared" si="59"/>
        <v>0</v>
      </c>
      <c r="J146" s="42">
        <f t="shared" si="56"/>
        <v>1128.2999999999997</v>
      </c>
      <c r="K146" s="55">
        <f t="shared" si="57"/>
        <v>1290</v>
      </c>
      <c r="L146" s="250"/>
      <c r="M146" s="334"/>
      <c r="N146" s="366"/>
      <c r="O146" s="254"/>
      <c r="P146" s="186"/>
      <c r="Q146" s="186"/>
      <c r="R146" s="186"/>
      <c r="S146" s="186"/>
      <c r="T146" s="186"/>
      <c r="U146" s="186"/>
      <c r="V146" s="186"/>
      <c r="W146" s="186"/>
      <c r="X146" s="186"/>
      <c r="Y146" s="186"/>
      <c r="Z146" s="186"/>
      <c r="AA146" s="186"/>
      <c r="AB146" s="186"/>
      <c r="AC146" s="186"/>
      <c r="AD146" s="186"/>
      <c r="AE146" s="186"/>
      <c r="AF146" s="186"/>
      <c r="AG146" s="186"/>
      <c r="AH146" s="186"/>
      <c r="AI146" s="186"/>
      <c r="AJ146" s="186"/>
      <c r="AK146" s="186"/>
      <c r="AL146" s="186"/>
      <c r="AM146" s="186"/>
      <c r="AN146" s="186"/>
      <c r="AO146" s="186"/>
      <c r="AP146" s="186"/>
      <c r="AQ146" s="186"/>
      <c r="AR146" s="186"/>
      <c r="AS146" s="186"/>
    </row>
    <row r="147" spans="1:45" s="229" customFormat="1" x14ac:dyDescent="0.2">
      <c r="A147" s="10"/>
      <c r="B147" s="236"/>
      <c r="C147" s="103"/>
      <c r="D147" s="32"/>
      <c r="E147" s="70"/>
      <c r="F147" s="41"/>
      <c r="G147" s="41"/>
      <c r="H147" s="41"/>
      <c r="I147" s="52"/>
      <c r="J147" s="44"/>
      <c r="K147" s="61"/>
      <c r="L147" s="257"/>
      <c r="M147" s="334"/>
      <c r="N147" s="366"/>
      <c r="O147" s="254"/>
      <c r="P147" s="186"/>
      <c r="Q147" s="186"/>
      <c r="R147" s="186"/>
      <c r="S147" s="186"/>
      <c r="T147" s="186"/>
      <c r="U147" s="186"/>
      <c r="V147" s="186"/>
      <c r="W147" s="186"/>
      <c r="X147" s="186"/>
      <c r="Y147" s="186"/>
      <c r="Z147" s="186"/>
      <c r="AA147" s="186"/>
      <c r="AB147" s="186"/>
      <c r="AC147" s="186"/>
      <c r="AD147" s="186"/>
      <c r="AE147" s="186"/>
      <c r="AF147" s="186"/>
      <c r="AG147" s="186"/>
      <c r="AH147" s="186"/>
      <c r="AI147" s="186"/>
      <c r="AJ147" s="186"/>
      <c r="AK147" s="186"/>
      <c r="AL147" s="186"/>
      <c r="AM147" s="186"/>
      <c r="AN147" s="186"/>
      <c r="AO147" s="186"/>
      <c r="AP147" s="186"/>
      <c r="AQ147" s="186"/>
      <c r="AR147" s="186"/>
      <c r="AS147" s="186"/>
    </row>
    <row r="148" spans="1:45" s="229" customFormat="1" x14ac:dyDescent="0.2">
      <c r="A148" s="230"/>
      <c r="B148" s="228"/>
      <c r="C148" s="102"/>
      <c r="D148" s="21"/>
      <c r="E148" s="66"/>
      <c r="F148" s="38"/>
      <c r="G148" s="38"/>
      <c r="H148" s="38"/>
      <c r="I148" s="227"/>
      <c r="J148" s="227"/>
      <c r="K148" s="59"/>
      <c r="L148" s="250"/>
      <c r="M148" s="334"/>
      <c r="N148" s="366"/>
      <c r="O148" s="254"/>
      <c r="P148" s="186"/>
      <c r="Q148" s="186"/>
      <c r="R148" s="186"/>
      <c r="S148" s="186"/>
      <c r="T148" s="186"/>
      <c r="U148" s="186"/>
      <c r="V148" s="186"/>
      <c r="W148" s="186"/>
      <c r="X148" s="186"/>
      <c r="Y148" s="186"/>
      <c r="Z148" s="186"/>
      <c r="AA148" s="186"/>
      <c r="AB148" s="186"/>
      <c r="AC148" s="186"/>
      <c r="AD148" s="186"/>
      <c r="AE148" s="186"/>
      <c r="AF148" s="186"/>
      <c r="AG148" s="186"/>
      <c r="AH148" s="186"/>
      <c r="AI148" s="186"/>
      <c r="AJ148" s="186"/>
      <c r="AK148" s="186"/>
      <c r="AL148" s="186"/>
      <c r="AM148" s="186"/>
      <c r="AN148" s="186"/>
      <c r="AO148" s="186"/>
      <c r="AP148" s="186"/>
      <c r="AQ148" s="186"/>
      <c r="AR148" s="186"/>
      <c r="AS148" s="186"/>
    </row>
    <row r="149" spans="1:45" s="229" customFormat="1" x14ac:dyDescent="0.2">
      <c r="A149" s="6" t="s">
        <v>62</v>
      </c>
      <c r="B149" s="21">
        <f>B96</f>
        <v>1029.6999999999998</v>
      </c>
      <c r="C149" s="102">
        <f t="shared" ref="C149:C155" si="61">C70</f>
        <v>59.2</v>
      </c>
      <c r="D149" s="21">
        <f t="shared" ref="D149:D155" si="62">$B$96+C149</f>
        <v>1088.8999999999999</v>
      </c>
      <c r="E149" s="35">
        <f t="shared" ref="E149:E155" si="63">$E$17</f>
        <v>161.70000000000002</v>
      </c>
      <c r="F149" s="38">
        <f t="shared" ref="F149:F155" si="64">D149+E149</f>
        <v>1250.5999999999999</v>
      </c>
      <c r="G149" s="38">
        <f t="shared" ref="G149:G155" si="65">ROUND(((F149*10)+0.4)/10,0)</f>
        <v>1251</v>
      </c>
      <c r="H149" s="38">
        <f t="shared" ref="H149:H155" si="66">IF(FLOOR(G149,1)&lt;1000,FLOOR(G149,1),FLOOR((G149),1))</f>
        <v>1251</v>
      </c>
      <c r="I149" s="51">
        <f t="shared" si="38"/>
        <v>0.40000000000009095</v>
      </c>
      <c r="J149" s="42">
        <f t="shared" ref="J149:J155" si="67">I149+D149</f>
        <v>1089.3</v>
      </c>
      <c r="K149" s="59">
        <f t="shared" ref="K149:K155" si="68">H149</f>
        <v>1251</v>
      </c>
      <c r="L149" s="250"/>
      <c r="M149" s="334"/>
      <c r="N149" s="366"/>
      <c r="O149" s="254"/>
      <c r="P149" s="186"/>
      <c r="Q149" s="186"/>
      <c r="R149" s="186"/>
      <c r="S149" s="186"/>
      <c r="T149" s="186"/>
      <c r="U149" s="186"/>
      <c r="V149" s="186"/>
      <c r="W149" s="186"/>
      <c r="X149" s="186"/>
      <c r="Y149" s="186"/>
      <c r="Z149" s="186"/>
      <c r="AA149" s="186"/>
      <c r="AB149" s="186"/>
      <c r="AC149" s="186"/>
      <c r="AD149" s="186"/>
      <c r="AE149" s="186"/>
      <c r="AF149" s="186"/>
      <c r="AG149" s="186"/>
      <c r="AH149" s="186"/>
      <c r="AI149" s="186"/>
      <c r="AJ149" s="186"/>
      <c r="AK149" s="186"/>
      <c r="AL149" s="186"/>
      <c r="AM149" s="186"/>
      <c r="AN149" s="186"/>
      <c r="AO149" s="186"/>
      <c r="AP149" s="186"/>
      <c r="AQ149" s="186"/>
      <c r="AR149" s="186"/>
      <c r="AS149" s="186"/>
    </row>
    <row r="150" spans="1:45" s="229" customFormat="1" x14ac:dyDescent="0.2">
      <c r="A150" s="6" t="s">
        <v>63</v>
      </c>
      <c r="B150" s="228"/>
      <c r="C150" s="102">
        <f t="shared" si="61"/>
        <v>80.5</v>
      </c>
      <c r="D150" s="21">
        <f t="shared" si="62"/>
        <v>1110.1999999999998</v>
      </c>
      <c r="E150" s="35">
        <f t="shared" si="63"/>
        <v>161.70000000000002</v>
      </c>
      <c r="F150" s="38">
        <f t="shared" si="64"/>
        <v>1271.8999999999999</v>
      </c>
      <c r="G150" s="38">
        <f t="shared" si="65"/>
        <v>1272</v>
      </c>
      <c r="H150" s="38">
        <f t="shared" si="66"/>
        <v>1272</v>
      </c>
      <c r="I150" s="51">
        <f t="shared" si="38"/>
        <v>0.10000000000013642</v>
      </c>
      <c r="J150" s="42">
        <f t="shared" si="67"/>
        <v>1110.3</v>
      </c>
      <c r="K150" s="59">
        <f t="shared" si="68"/>
        <v>1272</v>
      </c>
      <c r="L150" s="250"/>
      <c r="M150" s="334"/>
      <c r="N150" s="366"/>
      <c r="O150" s="254"/>
      <c r="P150" s="186"/>
      <c r="Q150" s="186"/>
      <c r="R150" s="186"/>
      <c r="S150" s="186"/>
      <c r="T150" s="186"/>
      <c r="U150" s="186"/>
      <c r="V150" s="186"/>
      <c r="W150" s="186"/>
      <c r="X150" s="186"/>
      <c r="Y150" s="186"/>
      <c r="Z150" s="186"/>
      <c r="AA150" s="186"/>
      <c r="AB150" s="186"/>
      <c r="AC150" s="186"/>
      <c r="AD150" s="186"/>
      <c r="AE150" s="186"/>
      <c r="AF150" s="186"/>
      <c r="AG150" s="186"/>
      <c r="AH150" s="186"/>
      <c r="AI150" s="186"/>
      <c r="AJ150" s="186"/>
      <c r="AK150" s="186"/>
      <c r="AL150" s="186"/>
      <c r="AM150" s="186"/>
      <c r="AN150" s="186"/>
      <c r="AO150" s="186"/>
      <c r="AP150" s="186"/>
      <c r="AQ150" s="186"/>
      <c r="AR150" s="186"/>
      <c r="AS150" s="186"/>
    </row>
    <row r="151" spans="1:45" s="229" customFormat="1" x14ac:dyDescent="0.2">
      <c r="A151" s="6" t="s">
        <v>64</v>
      </c>
      <c r="B151" s="228"/>
      <c r="C151" s="102">
        <f t="shared" si="61"/>
        <v>92.1</v>
      </c>
      <c r="D151" s="21">
        <f t="shared" si="62"/>
        <v>1121.7999999999997</v>
      </c>
      <c r="E151" s="35">
        <f t="shared" si="63"/>
        <v>161.70000000000002</v>
      </c>
      <c r="F151" s="38">
        <f t="shared" si="64"/>
        <v>1283.4999999999998</v>
      </c>
      <c r="G151" s="38">
        <f t="shared" si="65"/>
        <v>1284</v>
      </c>
      <c r="H151" s="38">
        <f t="shared" si="66"/>
        <v>1284</v>
      </c>
      <c r="I151" s="51">
        <f t="shared" si="38"/>
        <v>0.50000000000022737</v>
      </c>
      <c r="J151" s="42">
        <f t="shared" si="67"/>
        <v>1122.3</v>
      </c>
      <c r="K151" s="59">
        <f t="shared" si="68"/>
        <v>1284</v>
      </c>
      <c r="L151" s="250"/>
      <c r="M151" s="334"/>
      <c r="N151" s="366"/>
      <c r="O151" s="254"/>
      <c r="P151" s="186"/>
      <c r="Q151" s="186"/>
      <c r="R151" s="186"/>
      <c r="S151" s="186"/>
      <c r="T151" s="186"/>
      <c r="U151" s="186"/>
      <c r="V151" s="186"/>
      <c r="W151" s="186"/>
      <c r="X151" s="186"/>
      <c r="Y151" s="186"/>
      <c r="Z151" s="186"/>
      <c r="AA151" s="186"/>
      <c r="AB151" s="186"/>
      <c r="AC151" s="186"/>
      <c r="AD151" s="186"/>
      <c r="AE151" s="186"/>
      <c r="AF151" s="186"/>
      <c r="AG151" s="186"/>
      <c r="AH151" s="186"/>
      <c r="AI151" s="186"/>
      <c r="AJ151" s="186"/>
      <c r="AK151" s="186"/>
      <c r="AL151" s="186"/>
      <c r="AM151" s="186"/>
      <c r="AN151" s="186"/>
      <c r="AO151" s="186"/>
      <c r="AP151" s="186"/>
      <c r="AQ151" s="186"/>
      <c r="AR151" s="186"/>
      <c r="AS151" s="186"/>
    </row>
    <row r="152" spans="1:45" s="229" customFormat="1" x14ac:dyDescent="0.2">
      <c r="A152" s="6" t="s">
        <v>65</v>
      </c>
      <c r="B152" s="228"/>
      <c r="C152" s="102">
        <f t="shared" si="61"/>
        <v>90.7</v>
      </c>
      <c r="D152" s="21">
        <f t="shared" si="62"/>
        <v>1120.3999999999999</v>
      </c>
      <c r="E152" s="35">
        <f t="shared" si="63"/>
        <v>161.70000000000002</v>
      </c>
      <c r="F152" s="38">
        <f t="shared" si="64"/>
        <v>1282.0999999999999</v>
      </c>
      <c r="G152" s="38">
        <f t="shared" si="65"/>
        <v>1282</v>
      </c>
      <c r="H152" s="38">
        <f t="shared" si="66"/>
        <v>1282</v>
      </c>
      <c r="I152" s="51">
        <f t="shared" si="38"/>
        <v>-9.9999999999909051E-2</v>
      </c>
      <c r="J152" s="42">
        <f t="shared" si="67"/>
        <v>1120.3</v>
      </c>
      <c r="K152" s="59">
        <f t="shared" si="68"/>
        <v>1282</v>
      </c>
      <c r="L152" s="250"/>
      <c r="M152" s="334"/>
      <c r="N152" s="366"/>
      <c r="O152" s="254"/>
      <c r="P152" s="186"/>
      <c r="Q152" s="186"/>
      <c r="R152" s="186"/>
      <c r="S152" s="186"/>
      <c r="T152" s="186"/>
      <c r="U152" s="186"/>
      <c r="V152" s="186"/>
      <c r="W152" s="186"/>
      <c r="X152" s="186"/>
      <c r="Y152" s="186"/>
      <c r="Z152" s="186"/>
      <c r="AA152" s="186"/>
      <c r="AB152" s="186"/>
      <c r="AC152" s="186"/>
      <c r="AD152" s="186"/>
      <c r="AE152" s="186"/>
      <c r="AF152" s="186"/>
      <c r="AG152" s="186"/>
      <c r="AH152" s="186"/>
      <c r="AI152" s="186"/>
      <c r="AJ152" s="186"/>
      <c r="AK152" s="186"/>
      <c r="AL152" s="186"/>
      <c r="AM152" s="186"/>
      <c r="AN152" s="186"/>
      <c r="AO152" s="186"/>
      <c r="AP152" s="186"/>
      <c r="AQ152" s="186"/>
      <c r="AR152" s="186"/>
      <c r="AS152" s="186"/>
    </row>
    <row r="153" spans="1:45" s="229" customFormat="1" x14ac:dyDescent="0.2">
      <c r="A153" s="6" t="s">
        <v>66</v>
      </c>
      <c r="B153" s="228"/>
      <c r="C153" s="102">
        <f t="shared" si="61"/>
        <v>94.7</v>
      </c>
      <c r="D153" s="21">
        <f t="shared" si="62"/>
        <v>1124.3999999999999</v>
      </c>
      <c r="E153" s="35">
        <f t="shared" si="63"/>
        <v>161.70000000000002</v>
      </c>
      <c r="F153" s="38">
        <f t="shared" si="64"/>
        <v>1286.0999999999999</v>
      </c>
      <c r="G153" s="38">
        <f t="shared" si="65"/>
        <v>1286</v>
      </c>
      <c r="H153" s="38">
        <f t="shared" si="66"/>
        <v>1286</v>
      </c>
      <c r="I153" s="51">
        <f t="shared" si="38"/>
        <v>-9.9999999999909051E-2</v>
      </c>
      <c r="J153" s="42">
        <f t="shared" si="67"/>
        <v>1124.3</v>
      </c>
      <c r="K153" s="59">
        <f t="shared" si="68"/>
        <v>1286</v>
      </c>
      <c r="L153" s="250"/>
      <c r="M153" s="260"/>
      <c r="N153" s="366"/>
      <c r="O153" s="254"/>
      <c r="P153" s="186"/>
      <c r="Q153" s="186"/>
      <c r="R153" s="186"/>
      <c r="S153" s="186"/>
      <c r="T153" s="186"/>
      <c r="U153" s="186"/>
      <c r="V153" s="186"/>
      <c r="W153" s="186"/>
      <c r="X153" s="186"/>
      <c r="Y153" s="186"/>
      <c r="Z153" s="186"/>
      <c r="AA153" s="186"/>
      <c r="AB153" s="186"/>
      <c r="AC153" s="186"/>
      <c r="AD153" s="186"/>
      <c r="AE153" s="186"/>
      <c r="AF153" s="186"/>
      <c r="AG153" s="186"/>
      <c r="AH153" s="186"/>
      <c r="AI153" s="186"/>
      <c r="AJ153" s="186"/>
      <c r="AK153" s="186"/>
      <c r="AL153" s="186"/>
      <c r="AM153" s="186"/>
      <c r="AN153" s="186"/>
      <c r="AO153" s="186"/>
      <c r="AP153" s="186"/>
      <c r="AQ153" s="186"/>
      <c r="AR153" s="186"/>
      <c r="AS153" s="186"/>
    </row>
    <row r="154" spans="1:45" s="229" customFormat="1" x14ac:dyDescent="0.2">
      <c r="A154" s="6" t="s">
        <v>67</v>
      </c>
      <c r="B154" s="228"/>
      <c r="C154" s="102">
        <f t="shared" si="61"/>
        <v>94.7</v>
      </c>
      <c r="D154" s="21">
        <f t="shared" si="62"/>
        <v>1124.3999999999999</v>
      </c>
      <c r="E154" s="35">
        <f t="shared" si="63"/>
        <v>161.70000000000002</v>
      </c>
      <c r="F154" s="38">
        <f t="shared" si="64"/>
        <v>1286.0999999999999</v>
      </c>
      <c r="G154" s="38">
        <f t="shared" si="65"/>
        <v>1286</v>
      </c>
      <c r="H154" s="38">
        <f t="shared" si="66"/>
        <v>1286</v>
      </c>
      <c r="I154" s="51">
        <f t="shared" si="38"/>
        <v>-9.9999999999909051E-2</v>
      </c>
      <c r="J154" s="42">
        <f t="shared" si="67"/>
        <v>1124.3</v>
      </c>
      <c r="K154" s="59">
        <f t="shared" si="68"/>
        <v>1286</v>
      </c>
      <c r="L154" s="250"/>
      <c r="M154" s="241"/>
      <c r="N154" s="366"/>
      <c r="O154" s="254"/>
      <c r="P154" s="186"/>
      <c r="Q154" s="186"/>
      <c r="R154" s="186"/>
      <c r="S154" s="186"/>
      <c r="T154" s="186"/>
      <c r="U154" s="186"/>
      <c r="V154" s="186"/>
      <c r="W154" s="186"/>
      <c r="X154" s="186"/>
      <c r="Y154" s="186"/>
      <c r="Z154" s="186"/>
      <c r="AA154" s="186"/>
      <c r="AB154" s="186"/>
      <c r="AC154" s="186"/>
      <c r="AD154" s="186"/>
      <c r="AE154" s="186"/>
      <c r="AF154" s="186"/>
      <c r="AG154" s="186"/>
      <c r="AH154" s="186"/>
      <c r="AI154" s="186"/>
      <c r="AJ154" s="186"/>
      <c r="AK154" s="186"/>
      <c r="AL154" s="186"/>
      <c r="AM154" s="186"/>
      <c r="AN154" s="186"/>
      <c r="AO154" s="186"/>
      <c r="AP154" s="186"/>
      <c r="AQ154" s="186"/>
      <c r="AR154" s="186"/>
      <c r="AS154" s="186"/>
    </row>
    <row r="155" spans="1:45" s="229" customFormat="1" x14ac:dyDescent="0.2">
      <c r="A155" s="6" t="s">
        <v>68</v>
      </c>
      <c r="B155" s="228"/>
      <c r="C155" s="102">
        <f t="shared" si="61"/>
        <v>105.2</v>
      </c>
      <c r="D155" s="21">
        <f t="shared" si="62"/>
        <v>1134.8999999999999</v>
      </c>
      <c r="E155" s="35">
        <f t="shared" si="63"/>
        <v>161.70000000000002</v>
      </c>
      <c r="F155" s="38">
        <f t="shared" si="64"/>
        <v>1296.5999999999999</v>
      </c>
      <c r="G155" s="38">
        <f t="shared" si="65"/>
        <v>1297</v>
      </c>
      <c r="H155" s="38">
        <f t="shared" si="66"/>
        <v>1297</v>
      </c>
      <c r="I155" s="51">
        <f t="shared" si="38"/>
        <v>0.40000000000009095</v>
      </c>
      <c r="J155" s="42">
        <f t="shared" si="67"/>
        <v>1135.3</v>
      </c>
      <c r="K155" s="59">
        <f t="shared" si="68"/>
        <v>1297</v>
      </c>
      <c r="L155" s="250"/>
      <c r="M155" s="219"/>
      <c r="N155" s="366"/>
      <c r="O155" s="254"/>
      <c r="P155" s="186"/>
      <c r="Q155" s="186"/>
      <c r="R155" s="186"/>
      <c r="S155" s="186"/>
      <c r="T155" s="186"/>
      <c r="U155" s="186"/>
      <c r="V155" s="186"/>
      <c r="W155" s="186"/>
      <c r="X155" s="186"/>
      <c r="Y155" s="186"/>
      <c r="Z155" s="186"/>
      <c r="AA155" s="186"/>
      <c r="AB155" s="186"/>
      <c r="AC155" s="186"/>
      <c r="AD155" s="186"/>
      <c r="AE155" s="186"/>
      <c r="AF155" s="186"/>
      <c r="AG155" s="186"/>
      <c r="AH155" s="186"/>
      <c r="AI155" s="186"/>
      <c r="AJ155" s="186"/>
      <c r="AK155" s="186"/>
      <c r="AL155" s="186"/>
      <c r="AM155" s="186"/>
      <c r="AN155" s="186"/>
      <c r="AO155" s="186"/>
      <c r="AP155" s="186"/>
      <c r="AQ155" s="186"/>
      <c r="AR155" s="186"/>
      <c r="AS155" s="186"/>
    </row>
    <row r="156" spans="1:45" s="229" customFormat="1" ht="13.5" thickBot="1" x14ac:dyDescent="0.25">
      <c r="A156" s="238"/>
      <c r="B156" s="239"/>
      <c r="C156" s="239"/>
      <c r="D156" s="239"/>
      <c r="E156" s="239"/>
      <c r="F156" s="37"/>
      <c r="G156" s="37"/>
      <c r="H156" s="37"/>
      <c r="I156" s="259"/>
      <c r="J156" s="259"/>
      <c r="K156" s="63"/>
      <c r="L156" s="128"/>
      <c r="M156" s="219"/>
      <c r="N156" s="366"/>
      <c r="O156" s="254"/>
      <c r="P156" s="186"/>
      <c r="Q156" s="186"/>
      <c r="R156" s="186"/>
      <c r="S156" s="186"/>
      <c r="T156" s="186"/>
      <c r="U156" s="186"/>
      <c r="V156" s="186"/>
      <c r="W156" s="186"/>
      <c r="X156" s="186"/>
      <c r="Y156" s="186"/>
      <c r="Z156" s="186"/>
      <c r="AA156" s="186"/>
      <c r="AB156" s="186"/>
      <c r="AC156" s="186"/>
      <c r="AD156" s="186"/>
      <c r="AE156" s="186"/>
      <c r="AF156" s="186"/>
      <c r="AG156" s="186"/>
      <c r="AH156" s="186"/>
      <c r="AI156" s="186"/>
      <c r="AJ156" s="186"/>
      <c r="AK156" s="186"/>
      <c r="AL156" s="186"/>
      <c r="AM156" s="186"/>
      <c r="AN156" s="186"/>
      <c r="AO156" s="186"/>
      <c r="AP156" s="186"/>
      <c r="AQ156" s="186"/>
      <c r="AR156" s="186"/>
      <c r="AS156" s="186"/>
    </row>
    <row r="157" spans="1:45" s="229" customFormat="1" ht="13.5" thickBot="1" x14ac:dyDescent="0.25">
      <c r="A157" s="228"/>
      <c r="B157" s="228"/>
      <c r="C157" s="228"/>
      <c r="D157" s="228"/>
      <c r="E157" s="228"/>
      <c r="F157" s="38"/>
      <c r="G157" s="38"/>
      <c r="H157" s="38"/>
      <c r="I157" s="228"/>
      <c r="J157" s="228"/>
      <c r="K157" s="57"/>
      <c r="L157" s="240"/>
      <c r="M157" s="219"/>
      <c r="N157" s="366"/>
      <c r="O157" s="389"/>
      <c r="P157" s="186"/>
      <c r="Q157" s="186"/>
      <c r="R157" s="186"/>
      <c r="S157" s="186"/>
      <c r="T157" s="186"/>
      <c r="U157" s="186"/>
      <c r="V157" s="186"/>
      <c r="W157" s="186"/>
      <c r="X157" s="186"/>
      <c r="Y157" s="186"/>
      <c r="Z157" s="186"/>
      <c r="AA157" s="186"/>
      <c r="AB157" s="186"/>
      <c r="AC157" s="186"/>
      <c r="AD157" s="186"/>
      <c r="AE157" s="186"/>
      <c r="AF157" s="186"/>
      <c r="AG157" s="186"/>
      <c r="AH157" s="186"/>
      <c r="AI157" s="186"/>
      <c r="AJ157" s="186"/>
      <c r="AK157" s="186"/>
      <c r="AL157" s="186"/>
      <c r="AM157" s="186"/>
      <c r="AN157" s="186"/>
      <c r="AO157" s="186"/>
      <c r="AP157" s="186"/>
      <c r="AQ157" s="186"/>
      <c r="AR157" s="186"/>
      <c r="AS157" s="186"/>
    </row>
    <row r="158" spans="1:45" s="229" customFormat="1" x14ac:dyDescent="0.2">
      <c r="A158" s="261"/>
      <c r="B158" s="184"/>
      <c r="C158" s="184"/>
      <c r="D158" s="184"/>
      <c r="E158" s="184"/>
      <c r="F158" s="184"/>
      <c r="G158" s="184"/>
      <c r="H158" s="242"/>
      <c r="I158" s="242"/>
      <c r="J158" s="242"/>
      <c r="K158" s="262"/>
      <c r="L158" s="186"/>
      <c r="M158" s="219"/>
      <c r="N158" s="366"/>
      <c r="O158" s="186"/>
      <c r="P158" s="186"/>
      <c r="Q158" s="186"/>
      <c r="R158" s="186"/>
      <c r="S158" s="186"/>
      <c r="T158" s="186"/>
      <c r="U158" s="186"/>
      <c r="V158" s="186"/>
      <c r="W158" s="186"/>
      <c r="X158" s="186"/>
      <c r="Y158" s="186"/>
      <c r="Z158" s="186"/>
      <c r="AA158" s="186"/>
      <c r="AB158" s="186"/>
      <c r="AC158" s="186"/>
      <c r="AD158" s="186"/>
      <c r="AE158" s="186"/>
      <c r="AF158" s="186"/>
      <c r="AG158" s="186"/>
      <c r="AH158" s="186"/>
      <c r="AI158" s="186"/>
      <c r="AJ158" s="186"/>
      <c r="AK158" s="186"/>
      <c r="AL158" s="186"/>
      <c r="AM158" s="186"/>
      <c r="AN158" s="186"/>
      <c r="AO158" s="186"/>
      <c r="AP158" s="186"/>
      <c r="AQ158" s="186"/>
      <c r="AR158" s="186"/>
      <c r="AS158" s="186"/>
    </row>
    <row r="159" spans="1:45" s="229" customFormat="1" x14ac:dyDescent="0.2">
      <c r="A159" s="245"/>
      <c r="B159" s="189"/>
      <c r="C159" s="189"/>
      <c r="D159" s="189"/>
      <c r="E159" s="189"/>
      <c r="F159" s="189"/>
      <c r="G159" s="189"/>
      <c r="H159" s="222"/>
      <c r="I159" s="222"/>
      <c r="J159" s="222"/>
      <c r="K159" s="263"/>
      <c r="L159" s="186"/>
      <c r="M159" s="219"/>
      <c r="N159" s="366"/>
      <c r="O159" s="186"/>
      <c r="P159" s="186"/>
      <c r="Q159" s="186"/>
      <c r="R159" s="186"/>
      <c r="S159" s="186"/>
      <c r="T159" s="186"/>
      <c r="U159" s="186"/>
      <c r="V159" s="186"/>
      <c r="W159" s="186"/>
      <c r="X159" s="186"/>
      <c r="Y159" s="186"/>
      <c r="Z159" s="186"/>
      <c r="AA159" s="186"/>
      <c r="AB159" s="186"/>
      <c r="AC159" s="186"/>
      <c r="AD159" s="186"/>
      <c r="AE159" s="186"/>
      <c r="AF159" s="186"/>
      <c r="AG159" s="186"/>
      <c r="AH159" s="186"/>
      <c r="AI159" s="186"/>
      <c r="AJ159" s="186"/>
      <c r="AK159" s="186"/>
      <c r="AL159" s="186"/>
      <c r="AM159" s="186"/>
      <c r="AN159" s="186"/>
      <c r="AO159" s="186"/>
      <c r="AP159" s="186"/>
      <c r="AQ159" s="186"/>
      <c r="AR159" s="186"/>
      <c r="AS159" s="186"/>
    </row>
    <row r="160" spans="1:45" s="229" customFormat="1" x14ac:dyDescent="0.2">
      <c r="A160" s="245"/>
      <c r="B160" s="189"/>
      <c r="C160" s="189"/>
      <c r="D160" s="189"/>
      <c r="E160" s="189"/>
      <c r="F160" s="189"/>
      <c r="G160" s="189"/>
      <c r="H160" s="222"/>
      <c r="I160" s="222"/>
      <c r="J160" s="222"/>
      <c r="K160" s="263"/>
      <c r="L160" s="186"/>
      <c r="M160" s="219"/>
      <c r="N160" s="366"/>
      <c r="O160" s="186"/>
      <c r="P160" s="186"/>
      <c r="Q160" s="186"/>
      <c r="R160" s="186"/>
      <c r="S160" s="186"/>
      <c r="T160" s="186"/>
      <c r="U160" s="186"/>
      <c r="V160" s="186"/>
      <c r="W160" s="186"/>
      <c r="X160" s="186"/>
      <c r="Y160" s="186"/>
      <c r="Z160" s="186"/>
      <c r="AA160" s="186"/>
      <c r="AB160" s="186"/>
      <c r="AC160" s="186"/>
      <c r="AD160" s="186"/>
      <c r="AE160" s="186"/>
      <c r="AF160" s="186"/>
      <c r="AG160" s="186"/>
      <c r="AH160" s="186"/>
      <c r="AI160" s="186"/>
      <c r="AJ160" s="186"/>
      <c r="AK160" s="186"/>
      <c r="AL160" s="186"/>
      <c r="AM160" s="186"/>
      <c r="AN160" s="186"/>
      <c r="AO160" s="186"/>
      <c r="AP160" s="186"/>
      <c r="AQ160" s="186"/>
      <c r="AR160" s="186"/>
      <c r="AS160" s="186"/>
    </row>
    <row r="161" spans="1:45" s="229" customFormat="1" x14ac:dyDescent="0.2">
      <c r="A161" s="245"/>
      <c r="B161" s="189"/>
      <c r="C161" s="189"/>
      <c r="D161" s="189"/>
      <c r="E161" s="189"/>
      <c r="F161" s="189"/>
      <c r="G161" s="189"/>
      <c r="H161" s="222"/>
      <c r="I161" s="222"/>
      <c r="J161" s="222"/>
      <c r="K161" s="263"/>
      <c r="L161" s="186"/>
      <c r="M161" s="219"/>
      <c r="N161" s="366"/>
      <c r="O161" s="186"/>
      <c r="P161" s="186"/>
      <c r="Q161" s="186"/>
      <c r="R161" s="186"/>
      <c r="S161" s="186"/>
      <c r="T161" s="186"/>
      <c r="U161" s="186"/>
      <c r="V161" s="186"/>
      <c r="W161" s="186"/>
      <c r="X161" s="186"/>
      <c r="Y161" s="186"/>
      <c r="Z161" s="186"/>
      <c r="AA161" s="186"/>
      <c r="AB161" s="186"/>
      <c r="AC161" s="186"/>
      <c r="AD161" s="186"/>
      <c r="AE161" s="186"/>
      <c r="AF161" s="186"/>
      <c r="AG161" s="186"/>
      <c r="AH161" s="186"/>
      <c r="AI161" s="186"/>
      <c r="AJ161" s="186"/>
      <c r="AK161" s="186"/>
      <c r="AL161" s="186"/>
      <c r="AM161" s="186"/>
      <c r="AN161" s="186"/>
      <c r="AO161" s="186"/>
      <c r="AP161" s="186"/>
      <c r="AQ161" s="186"/>
      <c r="AR161" s="186"/>
      <c r="AS161" s="186"/>
    </row>
    <row r="162" spans="1:45" s="229" customFormat="1" x14ac:dyDescent="0.2">
      <c r="A162" s="245"/>
      <c r="B162" s="189"/>
      <c r="C162" s="189"/>
      <c r="D162" s="189"/>
      <c r="E162" s="189"/>
      <c r="F162" s="189"/>
      <c r="G162" s="189"/>
      <c r="H162" s="222"/>
      <c r="I162" s="222"/>
      <c r="J162" s="222"/>
      <c r="K162" s="263"/>
      <c r="L162" s="186"/>
      <c r="M162" s="265"/>
      <c r="N162" s="366"/>
      <c r="O162" s="186"/>
      <c r="P162" s="186"/>
      <c r="Q162" s="186"/>
      <c r="R162" s="186"/>
      <c r="S162" s="186"/>
      <c r="T162" s="186"/>
      <c r="U162" s="186"/>
      <c r="V162" s="186"/>
      <c r="W162" s="186"/>
      <c r="X162" s="186"/>
      <c r="Y162" s="186"/>
      <c r="Z162" s="186"/>
      <c r="AA162" s="186"/>
      <c r="AB162" s="186"/>
      <c r="AC162" s="186"/>
      <c r="AD162" s="186"/>
      <c r="AE162" s="186"/>
      <c r="AF162" s="186"/>
      <c r="AG162" s="186"/>
      <c r="AH162" s="186"/>
      <c r="AI162" s="186"/>
      <c r="AJ162" s="186"/>
      <c r="AK162" s="186"/>
      <c r="AL162" s="186"/>
      <c r="AM162" s="186"/>
      <c r="AN162" s="186"/>
      <c r="AO162" s="186"/>
      <c r="AP162" s="186"/>
      <c r="AQ162" s="186"/>
      <c r="AR162" s="186"/>
      <c r="AS162" s="186"/>
    </row>
    <row r="163" spans="1:45" s="229" customFormat="1" x14ac:dyDescent="0.2">
      <c r="A163" s="245"/>
      <c r="B163" s="189"/>
      <c r="C163" s="189"/>
      <c r="D163" s="189"/>
      <c r="E163" s="189"/>
      <c r="F163" s="189"/>
      <c r="G163" s="189"/>
      <c r="H163" s="222"/>
      <c r="I163" s="222"/>
      <c r="J163" s="222"/>
      <c r="K163" s="263"/>
      <c r="L163" s="186"/>
      <c r="M163" s="219"/>
      <c r="N163" s="366"/>
      <c r="O163" s="186"/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  <c r="AA163" s="186"/>
      <c r="AB163" s="186"/>
      <c r="AC163" s="186"/>
      <c r="AD163" s="186"/>
      <c r="AE163" s="186"/>
      <c r="AF163" s="186"/>
      <c r="AG163" s="186"/>
      <c r="AH163" s="186"/>
      <c r="AI163" s="186"/>
      <c r="AJ163" s="186"/>
      <c r="AK163" s="186"/>
      <c r="AL163" s="186"/>
      <c r="AM163" s="186"/>
      <c r="AN163" s="186"/>
      <c r="AO163" s="186"/>
      <c r="AP163" s="186"/>
      <c r="AQ163" s="186"/>
      <c r="AR163" s="186"/>
      <c r="AS163" s="186"/>
    </row>
    <row r="164" spans="1:45" s="229" customFormat="1" x14ac:dyDescent="0.2">
      <c r="A164" s="245"/>
      <c r="B164" s="189"/>
      <c r="C164" s="189"/>
      <c r="D164" s="189"/>
      <c r="E164" s="189"/>
      <c r="F164" s="189"/>
      <c r="G164" s="189"/>
      <c r="H164" s="222"/>
      <c r="I164" s="222"/>
      <c r="J164" s="222"/>
      <c r="K164" s="263"/>
      <c r="L164" s="186"/>
      <c r="M164" s="219"/>
      <c r="N164" s="366"/>
      <c r="O164" s="186"/>
      <c r="P164" s="186"/>
      <c r="Q164" s="186"/>
      <c r="R164" s="186"/>
      <c r="S164" s="186"/>
      <c r="T164" s="186"/>
      <c r="U164" s="186"/>
      <c r="V164" s="186"/>
      <c r="W164" s="186"/>
      <c r="X164" s="186"/>
      <c r="Y164" s="186"/>
      <c r="Z164" s="186"/>
      <c r="AA164" s="186"/>
      <c r="AB164" s="186"/>
      <c r="AC164" s="186"/>
      <c r="AD164" s="186"/>
      <c r="AE164" s="186"/>
      <c r="AF164" s="186"/>
      <c r="AG164" s="186"/>
      <c r="AH164" s="186"/>
      <c r="AI164" s="186"/>
      <c r="AJ164" s="186"/>
      <c r="AK164" s="186"/>
      <c r="AL164" s="186"/>
      <c r="AM164" s="186"/>
      <c r="AN164" s="186"/>
      <c r="AO164" s="186"/>
      <c r="AP164" s="186"/>
      <c r="AQ164" s="186"/>
      <c r="AR164" s="186"/>
      <c r="AS164" s="186"/>
    </row>
    <row r="165" spans="1:45" s="267" customFormat="1" x14ac:dyDescent="0.2">
      <c r="A165" s="6"/>
      <c r="B165" s="222"/>
      <c r="C165" s="264"/>
      <c r="D165" s="421" t="str">
        <f>D8</f>
        <v>PETROL PUMP PRICES BY ZONE IN THE REPUBLIC OF SOUTH AFRICA</v>
      </c>
      <c r="E165" s="421"/>
      <c r="F165" s="421"/>
      <c r="G165" s="421"/>
      <c r="H165" s="421"/>
      <c r="I165" s="421"/>
      <c r="J165" s="199"/>
      <c r="K165" s="221"/>
      <c r="L165" s="186"/>
      <c r="M165" s="219"/>
      <c r="N165" s="366"/>
      <c r="O165" s="266"/>
      <c r="P165" s="266"/>
      <c r="Q165" s="266"/>
      <c r="R165" s="266"/>
      <c r="S165" s="266"/>
      <c r="T165" s="266"/>
      <c r="U165" s="266"/>
      <c r="V165" s="266"/>
      <c r="W165" s="266"/>
      <c r="X165" s="266"/>
      <c r="Y165" s="266"/>
      <c r="Z165" s="266"/>
      <c r="AA165" s="266"/>
      <c r="AB165" s="266"/>
      <c r="AC165" s="266"/>
      <c r="AD165" s="266"/>
      <c r="AE165" s="266"/>
      <c r="AF165" s="266"/>
      <c r="AG165" s="266"/>
      <c r="AH165" s="266"/>
      <c r="AI165" s="266"/>
      <c r="AJ165" s="266"/>
      <c r="AK165" s="266"/>
      <c r="AL165" s="266"/>
      <c r="AM165" s="266"/>
      <c r="AN165" s="266"/>
      <c r="AO165" s="266"/>
      <c r="AP165" s="266"/>
      <c r="AQ165" s="266"/>
      <c r="AR165" s="266"/>
      <c r="AS165" s="266"/>
    </row>
    <row r="166" spans="1:45" s="229" customFormat="1" x14ac:dyDescent="0.2">
      <c r="A166" s="230"/>
      <c r="B166" s="222"/>
      <c r="C166" s="222"/>
      <c r="D166" s="222"/>
      <c r="E166" s="11"/>
      <c r="F166" s="222"/>
      <c r="G166" s="222"/>
      <c r="H166" s="222"/>
      <c r="I166" s="228"/>
      <c r="J166" s="222"/>
      <c r="K166" s="263"/>
      <c r="L166" s="186"/>
      <c r="M166" s="219"/>
      <c r="N166" s="366"/>
      <c r="O166" s="186"/>
      <c r="P166" s="186"/>
      <c r="Q166" s="186"/>
      <c r="R166" s="186"/>
      <c r="S166" s="186"/>
      <c r="T166" s="186"/>
      <c r="U166" s="186"/>
      <c r="V166" s="186"/>
      <c r="W166" s="186"/>
      <c r="X166" s="186"/>
      <c r="Y166" s="186"/>
      <c r="Z166" s="186"/>
      <c r="AA166" s="186"/>
      <c r="AB166" s="186"/>
      <c r="AC166" s="186"/>
      <c r="AD166" s="186"/>
      <c r="AE166" s="186"/>
      <c r="AF166" s="186"/>
      <c r="AG166" s="186"/>
      <c r="AH166" s="186"/>
      <c r="AI166" s="186"/>
      <c r="AJ166" s="186"/>
      <c r="AK166" s="186"/>
      <c r="AL166" s="186"/>
      <c r="AM166" s="186"/>
      <c r="AN166" s="186"/>
      <c r="AO166" s="186"/>
      <c r="AP166" s="186"/>
      <c r="AQ166" s="186"/>
      <c r="AR166" s="186"/>
      <c r="AS166" s="186"/>
    </row>
    <row r="167" spans="1:45" s="229" customFormat="1" ht="12" customHeight="1" x14ac:dyDescent="0.2">
      <c r="A167" s="230"/>
      <c r="B167" s="222"/>
      <c r="C167" s="222"/>
      <c r="D167" s="419" t="s">
        <v>97</v>
      </c>
      <c r="E167" s="420"/>
      <c r="F167" s="420"/>
      <c r="G167" s="223"/>
      <c r="H167" s="421" t="str">
        <f>H10</f>
        <v>EFFECTIVE 06 JANUARY 2016</v>
      </c>
      <c r="I167" s="418"/>
      <c r="J167" s="418"/>
      <c r="K167" s="263"/>
      <c r="L167" s="186"/>
      <c r="M167" s="219"/>
      <c r="N167" s="366"/>
      <c r="O167" s="186"/>
      <c r="P167" s="186"/>
      <c r="Q167" s="186"/>
      <c r="R167" s="186"/>
      <c r="S167" s="186"/>
      <c r="T167" s="186"/>
      <c r="U167" s="186"/>
      <c r="V167" s="186"/>
      <c r="W167" s="186"/>
      <c r="X167" s="186"/>
      <c r="Y167" s="186"/>
      <c r="Z167" s="186"/>
      <c r="AA167" s="186"/>
      <c r="AB167" s="186"/>
      <c r="AC167" s="186"/>
      <c r="AD167" s="186"/>
      <c r="AE167" s="186"/>
      <c r="AF167" s="186"/>
      <c r="AG167" s="186"/>
      <c r="AH167" s="186"/>
      <c r="AI167" s="186"/>
      <c r="AJ167" s="186"/>
      <c r="AK167" s="186"/>
      <c r="AL167" s="186"/>
      <c r="AM167" s="186"/>
      <c r="AN167" s="186"/>
      <c r="AO167" s="186"/>
      <c r="AP167" s="186"/>
      <c r="AQ167" s="186"/>
      <c r="AR167" s="186"/>
      <c r="AS167" s="186"/>
    </row>
    <row r="168" spans="1:45" s="229" customFormat="1" ht="12" customHeight="1" x14ac:dyDescent="0.2">
      <c r="A168" s="247"/>
      <c r="B168" s="236"/>
      <c r="C168" s="237"/>
      <c r="D168" s="237"/>
      <c r="E168" s="236"/>
      <c r="F168" s="237"/>
      <c r="G168" s="237"/>
      <c r="H168" s="237"/>
      <c r="I168" s="237"/>
      <c r="J168" s="54" t="s">
        <v>1</v>
      </c>
      <c r="K168" s="268"/>
      <c r="L168" s="186"/>
      <c r="M168" s="219"/>
      <c r="N168" s="366"/>
      <c r="O168" s="186"/>
      <c r="P168" s="186"/>
      <c r="Q168" s="186"/>
      <c r="R168" s="186"/>
      <c r="S168" s="186"/>
      <c r="T168" s="186"/>
      <c r="U168" s="186"/>
      <c r="V168" s="186"/>
      <c r="W168" s="186"/>
      <c r="X168" s="186"/>
      <c r="Y168" s="186"/>
      <c r="Z168" s="186"/>
      <c r="AA168" s="186"/>
      <c r="AB168" s="186"/>
      <c r="AC168" s="186"/>
      <c r="AD168" s="186"/>
      <c r="AE168" s="186"/>
      <c r="AF168" s="186"/>
      <c r="AG168" s="186"/>
      <c r="AH168" s="186"/>
      <c r="AI168" s="186"/>
      <c r="AJ168" s="186"/>
      <c r="AK168" s="186"/>
      <c r="AL168" s="186"/>
      <c r="AM168" s="186"/>
      <c r="AN168" s="186"/>
      <c r="AO168" s="186"/>
      <c r="AP168" s="186"/>
      <c r="AQ168" s="186"/>
      <c r="AR168" s="186"/>
      <c r="AS168" s="186"/>
    </row>
    <row r="169" spans="1:45" s="229" customFormat="1" x14ac:dyDescent="0.2">
      <c r="A169" s="16"/>
      <c r="B169" s="222"/>
      <c r="C169" s="222"/>
      <c r="D169" s="222"/>
      <c r="E169" s="222"/>
      <c r="F169" s="222"/>
      <c r="G169" s="222"/>
      <c r="H169" s="222"/>
      <c r="I169" s="222"/>
      <c r="J169" s="228"/>
      <c r="K169" s="263"/>
      <c r="L169" s="186"/>
      <c r="M169" s="219"/>
      <c r="N169" s="366"/>
      <c r="O169" s="186"/>
      <c r="P169" s="186"/>
      <c r="Q169" s="186"/>
      <c r="R169" s="186"/>
      <c r="S169" s="186"/>
      <c r="T169" s="186"/>
      <c r="U169" s="186"/>
      <c r="V169" s="186"/>
      <c r="W169" s="186"/>
      <c r="X169" s="186"/>
      <c r="Y169" s="186"/>
      <c r="Z169" s="186"/>
      <c r="AA169" s="186"/>
      <c r="AB169" s="186"/>
      <c r="AC169" s="186"/>
      <c r="AD169" s="186"/>
      <c r="AE169" s="186"/>
      <c r="AF169" s="186"/>
      <c r="AG169" s="186"/>
      <c r="AH169" s="186"/>
      <c r="AI169" s="186"/>
      <c r="AJ169" s="186"/>
      <c r="AK169" s="186"/>
      <c r="AL169" s="186"/>
      <c r="AM169" s="186"/>
      <c r="AN169" s="186"/>
      <c r="AO169" s="186"/>
      <c r="AP169" s="186"/>
      <c r="AQ169" s="186"/>
      <c r="AR169" s="186"/>
      <c r="AS169" s="186"/>
    </row>
    <row r="170" spans="1:45" s="229" customFormat="1" x14ac:dyDescent="0.2">
      <c r="A170" s="6" t="s">
        <v>2</v>
      </c>
      <c r="B170" s="11" t="s">
        <v>3</v>
      </c>
      <c r="C170" s="11" t="s">
        <v>4</v>
      </c>
      <c r="D170" s="11" t="s">
        <v>5</v>
      </c>
      <c r="E170" s="11"/>
      <c r="F170" s="31" t="s">
        <v>7</v>
      </c>
      <c r="G170" s="31"/>
      <c r="H170" s="31"/>
      <c r="I170" s="228"/>
      <c r="J170" s="11" t="s">
        <v>15</v>
      </c>
      <c r="K170" s="120" t="s">
        <v>9</v>
      </c>
      <c r="L170" s="186"/>
      <c r="M170" s="219"/>
      <c r="N170" s="366"/>
      <c r="O170" s="186"/>
      <c r="P170" s="186"/>
      <c r="Q170" s="186"/>
      <c r="R170" s="186"/>
      <c r="S170" s="186"/>
      <c r="T170" s="186"/>
      <c r="U170" s="186"/>
      <c r="V170" s="186"/>
      <c r="W170" s="186"/>
      <c r="X170" s="186"/>
      <c r="Y170" s="186"/>
      <c r="Z170" s="186"/>
      <c r="AA170" s="186"/>
      <c r="AB170" s="186"/>
      <c r="AC170" s="186"/>
      <c r="AD170" s="186"/>
      <c r="AE170" s="186"/>
      <c r="AF170" s="186"/>
      <c r="AG170" s="186"/>
      <c r="AH170" s="186"/>
      <c r="AI170" s="186"/>
      <c r="AJ170" s="186"/>
      <c r="AK170" s="186"/>
      <c r="AL170" s="186"/>
      <c r="AM170" s="186"/>
      <c r="AN170" s="186"/>
      <c r="AO170" s="186"/>
      <c r="AP170" s="186"/>
      <c r="AQ170" s="186"/>
      <c r="AR170" s="186"/>
      <c r="AS170" s="186"/>
    </row>
    <row r="171" spans="1:45" s="229" customFormat="1" x14ac:dyDescent="0.2">
      <c r="A171" s="6" t="s">
        <v>10</v>
      </c>
      <c r="B171" s="11" t="s">
        <v>11</v>
      </c>
      <c r="C171" s="11" t="s">
        <v>12</v>
      </c>
      <c r="D171" s="11" t="s">
        <v>13</v>
      </c>
      <c r="E171" s="11"/>
      <c r="F171" s="228"/>
      <c r="G171" s="228"/>
      <c r="H171" s="228"/>
      <c r="I171" s="11" t="s">
        <v>20</v>
      </c>
      <c r="J171" s="11" t="s">
        <v>21</v>
      </c>
      <c r="K171" s="120" t="s">
        <v>16</v>
      </c>
      <c r="L171" s="186"/>
      <c r="M171" s="280"/>
      <c r="N171" s="366"/>
      <c r="O171" s="186"/>
      <c r="P171" s="186"/>
      <c r="Q171" s="186"/>
      <c r="R171" s="186"/>
      <c r="S171" s="186"/>
      <c r="T171" s="186"/>
      <c r="U171" s="186"/>
      <c r="V171" s="186"/>
      <c r="W171" s="186"/>
      <c r="X171" s="186"/>
      <c r="Y171" s="186"/>
      <c r="Z171" s="186"/>
      <c r="AA171" s="186"/>
      <c r="AB171" s="186"/>
      <c r="AC171" s="186"/>
      <c r="AD171" s="186"/>
      <c r="AE171" s="186"/>
      <c r="AF171" s="186"/>
      <c r="AG171" s="186"/>
      <c r="AH171" s="186"/>
      <c r="AI171" s="186"/>
      <c r="AJ171" s="186"/>
      <c r="AK171" s="186"/>
      <c r="AL171" s="186"/>
      <c r="AM171" s="186"/>
      <c r="AN171" s="186"/>
      <c r="AO171" s="186"/>
      <c r="AP171" s="186"/>
      <c r="AQ171" s="186"/>
      <c r="AR171" s="186"/>
      <c r="AS171" s="186"/>
    </row>
    <row r="172" spans="1:45" s="229" customFormat="1" x14ac:dyDescent="0.2">
      <c r="A172" s="230"/>
      <c r="B172" s="11" t="s">
        <v>17</v>
      </c>
      <c r="C172" s="228"/>
      <c r="D172" s="11" t="s">
        <v>17</v>
      </c>
      <c r="E172" s="228"/>
      <c r="F172" s="11" t="s">
        <v>18</v>
      </c>
      <c r="G172" s="11" t="s">
        <v>19</v>
      </c>
      <c r="H172" s="11" t="s">
        <v>19</v>
      </c>
      <c r="I172" s="11" t="s">
        <v>24</v>
      </c>
      <c r="J172" s="11" t="s">
        <v>24</v>
      </c>
      <c r="K172" s="120" t="s">
        <v>22</v>
      </c>
      <c r="L172" s="186"/>
      <c r="M172" s="334"/>
      <c r="N172" s="366"/>
      <c r="O172" s="186"/>
      <c r="P172" s="186"/>
      <c r="Q172" s="186"/>
      <c r="R172" s="186"/>
      <c r="S172" s="186"/>
      <c r="T172" s="186"/>
      <c r="U172" s="186"/>
      <c r="V172" s="186"/>
      <c r="W172" s="186"/>
      <c r="X172" s="186"/>
      <c r="Y172" s="186"/>
      <c r="Z172" s="186"/>
      <c r="AA172" s="186"/>
      <c r="AB172" s="186"/>
      <c r="AC172" s="186"/>
      <c r="AD172" s="186"/>
      <c r="AE172" s="186"/>
      <c r="AF172" s="186"/>
      <c r="AG172" s="186"/>
      <c r="AH172" s="186"/>
      <c r="AI172" s="186"/>
      <c r="AJ172" s="186"/>
      <c r="AK172" s="186"/>
      <c r="AL172" s="186"/>
      <c r="AM172" s="186"/>
      <c r="AN172" s="186"/>
      <c r="AO172" s="186"/>
      <c r="AP172" s="186"/>
      <c r="AQ172" s="186"/>
      <c r="AR172" s="186"/>
      <c r="AS172" s="186"/>
    </row>
    <row r="173" spans="1:45" s="229" customFormat="1" x14ac:dyDescent="0.2">
      <c r="A173" s="269"/>
      <c r="B173" s="270"/>
      <c r="C173" s="270"/>
      <c r="D173" s="270"/>
      <c r="E173" s="270"/>
      <c r="F173" s="270"/>
      <c r="G173" s="270"/>
      <c r="H173" s="270"/>
      <c r="I173" s="49"/>
      <c r="J173" s="270"/>
      <c r="K173" s="271"/>
      <c r="L173" s="186"/>
      <c r="M173" s="334"/>
      <c r="N173" s="366"/>
      <c r="O173" s="186"/>
      <c r="P173" s="186"/>
      <c r="Q173" s="186"/>
      <c r="R173" s="186"/>
      <c r="S173" s="186"/>
      <c r="T173" s="186"/>
      <c r="U173" s="186"/>
      <c r="V173" s="186"/>
      <c r="W173" s="186"/>
      <c r="X173" s="186"/>
      <c r="Y173" s="186"/>
      <c r="Z173" s="186"/>
      <c r="AA173" s="186"/>
      <c r="AB173" s="186"/>
      <c r="AC173" s="186"/>
      <c r="AD173" s="186"/>
      <c r="AE173" s="186"/>
      <c r="AF173" s="186"/>
      <c r="AG173" s="186"/>
      <c r="AH173" s="186"/>
      <c r="AI173" s="186"/>
      <c r="AJ173" s="186"/>
      <c r="AK173" s="186"/>
      <c r="AL173" s="186"/>
      <c r="AM173" s="186"/>
      <c r="AN173" s="186"/>
      <c r="AO173" s="186"/>
      <c r="AP173" s="186"/>
      <c r="AQ173" s="186"/>
      <c r="AR173" s="186"/>
      <c r="AS173" s="186"/>
    </row>
    <row r="174" spans="1:45" s="229" customFormat="1" x14ac:dyDescent="0.2">
      <c r="A174" s="5" t="s">
        <v>25</v>
      </c>
      <c r="B174" s="161">
        <f>1217.6+36-0.2+20-3-14-15-22+31-0-0.2-67-4-5-45+2.5+0.3+0.9-0.5-80-123-93+96+30.5+50+0.4+79+0+47+41-51-74+0.4+4-22+2.2-0.3+0.1-7-3</f>
        <v>1029.6999999999998</v>
      </c>
      <c r="C174" s="101">
        <f t="shared" ref="C174:C190" si="69">C17</f>
        <v>2.6</v>
      </c>
      <c r="D174" s="20">
        <f t="shared" ref="D174:D190" si="70">$B$174+C174</f>
        <v>1032.2999999999997</v>
      </c>
      <c r="E174" s="39">
        <f t="shared" ref="E174:E190" si="71">$E$17</f>
        <v>161.70000000000002</v>
      </c>
      <c r="F174" s="39">
        <f t="shared" ref="F174:F190" si="72">D174+E174</f>
        <v>1193.9999999999998</v>
      </c>
      <c r="G174" s="39">
        <f t="shared" ref="G174:G190" si="73">ROUND(((F174*10)+0.4)/10,0)</f>
        <v>1194</v>
      </c>
      <c r="H174" s="39">
        <f>IF(FLOOR(G174,1)&lt;1000,FLOOR(G174,1),FLOOR((G174),1))</f>
        <v>1194</v>
      </c>
      <c r="I174" s="374">
        <f t="shared" ref="I174:I233" si="74">H174-F174</f>
        <v>0</v>
      </c>
      <c r="J174" s="39">
        <f t="shared" ref="J174:J190" si="75">I174+D174</f>
        <v>1032.2999999999997</v>
      </c>
      <c r="K174" s="121">
        <f t="shared" ref="K174:K190" si="76">H174</f>
        <v>1194</v>
      </c>
      <c r="L174" s="254"/>
      <c r="M174" s="366"/>
      <c r="N174" s="366"/>
      <c r="O174" s="254"/>
      <c r="P174" s="186"/>
      <c r="Q174" s="186"/>
      <c r="R174" s="186"/>
      <c r="S174" s="186"/>
      <c r="T174" s="186"/>
      <c r="U174" s="186"/>
      <c r="V174" s="186"/>
      <c r="W174" s="186"/>
      <c r="X174" s="186"/>
      <c r="Y174" s="186"/>
      <c r="Z174" s="186"/>
      <c r="AA174" s="186"/>
      <c r="AB174" s="186"/>
      <c r="AC174" s="186"/>
      <c r="AD174" s="186"/>
      <c r="AE174" s="186"/>
      <c r="AF174" s="186"/>
      <c r="AG174" s="186"/>
      <c r="AH174" s="186"/>
      <c r="AI174" s="186"/>
      <c r="AJ174" s="186"/>
      <c r="AK174" s="186"/>
      <c r="AL174" s="186"/>
      <c r="AM174" s="186"/>
      <c r="AN174" s="186"/>
      <c r="AO174" s="186"/>
      <c r="AP174" s="186"/>
      <c r="AQ174" s="186"/>
      <c r="AR174" s="186"/>
      <c r="AS174" s="186"/>
    </row>
    <row r="175" spans="1:45" s="229" customFormat="1" x14ac:dyDescent="0.2">
      <c r="A175" s="6" t="s">
        <v>26</v>
      </c>
      <c r="B175" s="228"/>
      <c r="C175" s="102">
        <f t="shared" si="69"/>
        <v>6.8</v>
      </c>
      <c r="D175" s="21">
        <f t="shared" si="70"/>
        <v>1036.4999999999998</v>
      </c>
      <c r="E175" s="35">
        <f t="shared" si="71"/>
        <v>161.70000000000002</v>
      </c>
      <c r="F175" s="38">
        <f t="shared" si="72"/>
        <v>1198.1999999999998</v>
      </c>
      <c r="G175" s="38">
        <f t="shared" si="73"/>
        <v>1198</v>
      </c>
      <c r="H175" s="38">
        <f>IF(FLOOR(G175,1)&lt;1000,FLOOR(G175,1),FLOOR((G175),1))</f>
        <v>1198</v>
      </c>
      <c r="I175" s="50">
        <f t="shared" si="74"/>
        <v>-0.1999999999998181</v>
      </c>
      <c r="J175" s="38">
        <f t="shared" si="75"/>
        <v>1036.3</v>
      </c>
      <c r="K175" s="122">
        <f t="shared" si="76"/>
        <v>1198</v>
      </c>
      <c r="L175" s="254"/>
      <c r="M175" s="366"/>
      <c r="N175" s="366"/>
      <c r="O175" s="254"/>
      <c r="P175" s="186"/>
      <c r="Q175" s="186"/>
      <c r="R175" s="186"/>
      <c r="S175" s="186"/>
      <c r="T175" s="186"/>
      <c r="U175" s="186"/>
      <c r="V175" s="186"/>
      <c r="W175" s="186"/>
      <c r="X175" s="186"/>
      <c r="Y175" s="186"/>
      <c r="Z175" s="186"/>
      <c r="AA175" s="186"/>
      <c r="AB175" s="186"/>
      <c r="AC175" s="186"/>
      <c r="AD175" s="186"/>
      <c r="AE175" s="186"/>
      <c r="AF175" s="186"/>
      <c r="AG175" s="186"/>
      <c r="AH175" s="186"/>
      <c r="AI175" s="186"/>
      <c r="AJ175" s="186"/>
      <c r="AK175" s="186"/>
      <c r="AL175" s="186"/>
      <c r="AM175" s="186"/>
      <c r="AN175" s="186"/>
      <c r="AO175" s="186"/>
      <c r="AP175" s="186"/>
      <c r="AQ175" s="186"/>
      <c r="AR175" s="186"/>
      <c r="AS175" s="186"/>
    </row>
    <row r="176" spans="1:45" s="229" customFormat="1" x14ac:dyDescent="0.2">
      <c r="A176" s="6" t="s">
        <v>27</v>
      </c>
      <c r="B176" s="228"/>
      <c r="C176" s="102">
        <f t="shared" si="69"/>
        <v>10.5</v>
      </c>
      <c r="D176" s="21">
        <f t="shared" si="70"/>
        <v>1040.1999999999998</v>
      </c>
      <c r="E176" s="35">
        <f t="shared" si="71"/>
        <v>161.70000000000002</v>
      </c>
      <c r="F176" s="38">
        <f t="shared" si="72"/>
        <v>1201.8999999999999</v>
      </c>
      <c r="G176" s="38">
        <f t="shared" si="73"/>
        <v>1202</v>
      </c>
      <c r="H176" s="38">
        <f t="shared" ref="H176:H190" si="77">IF(FLOOR(G176,1)&lt;1000,FLOOR(G176,1),FLOOR((G176),1))</f>
        <v>1202</v>
      </c>
      <c r="I176" s="50">
        <f t="shared" si="74"/>
        <v>0.10000000000013642</v>
      </c>
      <c r="J176" s="38">
        <f t="shared" si="75"/>
        <v>1040.3</v>
      </c>
      <c r="K176" s="122">
        <f t="shared" si="76"/>
        <v>1202</v>
      </c>
      <c r="L176" s="254"/>
      <c r="M176" s="366"/>
      <c r="N176" s="366"/>
      <c r="O176" s="254"/>
      <c r="P176" s="186"/>
      <c r="Q176" s="186"/>
      <c r="R176" s="186"/>
      <c r="S176" s="186"/>
      <c r="T176" s="186"/>
      <c r="U176" s="186"/>
      <c r="V176" s="186"/>
      <c r="W176" s="186"/>
      <c r="X176" s="186"/>
      <c r="Y176" s="186"/>
      <c r="Z176" s="186"/>
      <c r="AA176" s="186"/>
      <c r="AB176" s="186"/>
      <c r="AC176" s="186"/>
      <c r="AD176" s="186"/>
      <c r="AE176" s="186"/>
      <c r="AF176" s="186"/>
      <c r="AG176" s="186"/>
      <c r="AH176" s="186"/>
      <c r="AI176" s="186"/>
      <c r="AJ176" s="186"/>
      <c r="AK176" s="186"/>
      <c r="AL176" s="186"/>
      <c r="AM176" s="186"/>
      <c r="AN176" s="186"/>
      <c r="AO176" s="186"/>
      <c r="AP176" s="186"/>
      <c r="AQ176" s="186"/>
      <c r="AR176" s="186"/>
      <c r="AS176" s="186"/>
    </row>
    <row r="177" spans="1:45" s="229" customFormat="1" x14ac:dyDescent="0.2">
      <c r="A177" s="6" t="s">
        <v>28</v>
      </c>
      <c r="B177" s="228"/>
      <c r="C177" s="102">
        <f t="shared" si="69"/>
        <v>15.5</v>
      </c>
      <c r="D177" s="21">
        <f t="shared" si="70"/>
        <v>1045.1999999999998</v>
      </c>
      <c r="E177" s="35">
        <f t="shared" si="71"/>
        <v>161.70000000000002</v>
      </c>
      <c r="F177" s="38">
        <f t="shared" si="72"/>
        <v>1206.8999999999999</v>
      </c>
      <c r="G177" s="38">
        <f t="shared" si="73"/>
        <v>1207</v>
      </c>
      <c r="H177" s="38">
        <f t="shared" si="77"/>
        <v>1207</v>
      </c>
      <c r="I177" s="51">
        <f t="shared" si="74"/>
        <v>0.10000000000013642</v>
      </c>
      <c r="J177" s="42">
        <f t="shared" si="75"/>
        <v>1045.3</v>
      </c>
      <c r="K177" s="123">
        <f t="shared" si="76"/>
        <v>1207</v>
      </c>
      <c r="L177" s="254"/>
      <c r="M177" s="366"/>
      <c r="N177" s="366"/>
      <c r="O177" s="254"/>
      <c r="P177" s="186"/>
      <c r="Q177" s="186"/>
      <c r="R177" s="186"/>
      <c r="S177" s="186"/>
      <c r="T177" s="186"/>
      <c r="U177" s="186"/>
      <c r="V177" s="186"/>
      <c r="W177" s="186"/>
      <c r="X177" s="186"/>
      <c r="Y177" s="186"/>
      <c r="Z177" s="186"/>
      <c r="AA177" s="186"/>
      <c r="AB177" s="186"/>
      <c r="AC177" s="186"/>
      <c r="AD177" s="186"/>
      <c r="AE177" s="186"/>
      <c r="AF177" s="186"/>
      <c r="AG177" s="186"/>
      <c r="AH177" s="186"/>
      <c r="AI177" s="186"/>
      <c r="AJ177" s="186"/>
      <c r="AK177" s="186"/>
      <c r="AL177" s="186"/>
      <c r="AM177" s="186"/>
      <c r="AN177" s="186"/>
      <c r="AO177" s="186"/>
      <c r="AP177" s="186"/>
      <c r="AQ177" s="186"/>
      <c r="AR177" s="186"/>
      <c r="AS177" s="186"/>
    </row>
    <row r="178" spans="1:45" s="229" customFormat="1" x14ac:dyDescent="0.2">
      <c r="A178" s="6" t="s">
        <v>29</v>
      </c>
      <c r="B178" s="228"/>
      <c r="C178" s="102">
        <f t="shared" si="69"/>
        <v>22.4</v>
      </c>
      <c r="D178" s="21">
        <f t="shared" si="70"/>
        <v>1052.0999999999999</v>
      </c>
      <c r="E178" s="35">
        <f t="shared" si="71"/>
        <v>161.70000000000002</v>
      </c>
      <c r="F178" s="38">
        <f t="shared" si="72"/>
        <v>1213.8</v>
      </c>
      <c r="G178" s="38">
        <f t="shared" si="73"/>
        <v>1214</v>
      </c>
      <c r="H178" s="38">
        <f t="shared" si="77"/>
        <v>1214</v>
      </c>
      <c r="I178" s="51">
        <f t="shared" si="74"/>
        <v>0.20000000000004547</v>
      </c>
      <c r="J178" s="42">
        <f t="shared" si="75"/>
        <v>1052.3</v>
      </c>
      <c r="K178" s="123">
        <f t="shared" si="76"/>
        <v>1214</v>
      </c>
      <c r="L178" s="254"/>
      <c r="M178" s="366"/>
      <c r="N178" s="366"/>
      <c r="O178" s="254"/>
      <c r="P178" s="186"/>
      <c r="Q178" s="186"/>
      <c r="R178" s="186"/>
      <c r="S178" s="186"/>
      <c r="T178" s="186"/>
      <c r="U178" s="186"/>
      <c r="V178" s="186"/>
      <c r="W178" s="186"/>
      <c r="X178" s="186"/>
      <c r="Y178" s="186"/>
      <c r="Z178" s="186"/>
      <c r="AA178" s="186"/>
      <c r="AB178" s="186"/>
      <c r="AC178" s="186"/>
      <c r="AD178" s="186"/>
      <c r="AE178" s="186"/>
      <c r="AF178" s="186"/>
      <c r="AG178" s="186"/>
      <c r="AH178" s="186"/>
      <c r="AI178" s="186"/>
      <c r="AJ178" s="186"/>
      <c r="AK178" s="186"/>
      <c r="AL178" s="186"/>
      <c r="AM178" s="186"/>
      <c r="AN178" s="186"/>
      <c r="AO178" s="186"/>
      <c r="AP178" s="186"/>
      <c r="AQ178" s="186"/>
      <c r="AR178" s="186"/>
      <c r="AS178" s="186"/>
    </row>
    <row r="179" spans="1:45" s="229" customFormat="1" x14ac:dyDescent="0.2">
      <c r="A179" s="6" t="s">
        <v>30</v>
      </c>
      <c r="B179" s="228"/>
      <c r="C179" s="102">
        <f t="shared" si="69"/>
        <v>32.4</v>
      </c>
      <c r="D179" s="21">
        <f t="shared" si="70"/>
        <v>1062.0999999999999</v>
      </c>
      <c r="E179" s="35">
        <f t="shared" si="71"/>
        <v>161.70000000000002</v>
      </c>
      <c r="F179" s="38">
        <f t="shared" si="72"/>
        <v>1223.8</v>
      </c>
      <c r="G179" s="38">
        <f t="shared" si="73"/>
        <v>1224</v>
      </c>
      <c r="H179" s="38">
        <f t="shared" si="77"/>
        <v>1224</v>
      </c>
      <c r="I179" s="51">
        <f t="shared" si="74"/>
        <v>0.20000000000004547</v>
      </c>
      <c r="J179" s="42">
        <f t="shared" si="75"/>
        <v>1062.3</v>
      </c>
      <c r="K179" s="123">
        <f t="shared" si="76"/>
        <v>1224</v>
      </c>
      <c r="L179" s="254"/>
      <c r="M179" s="366"/>
      <c r="N179" s="366"/>
      <c r="O179" s="254"/>
      <c r="P179" s="186"/>
      <c r="Q179" s="186"/>
      <c r="R179" s="186"/>
      <c r="S179" s="186"/>
      <c r="T179" s="186"/>
      <c r="U179" s="186"/>
      <c r="V179" s="186"/>
      <c r="W179" s="186"/>
      <c r="X179" s="186"/>
      <c r="Y179" s="186"/>
      <c r="Z179" s="186"/>
      <c r="AA179" s="186"/>
      <c r="AB179" s="186"/>
      <c r="AC179" s="186"/>
      <c r="AD179" s="186"/>
      <c r="AE179" s="186"/>
      <c r="AF179" s="186"/>
      <c r="AG179" s="186"/>
      <c r="AH179" s="186"/>
      <c r="AI179" s="186"/>
      <c r="AJ179" s="186"/>
      <c r="AK179" s="186"/>
      <c r="AL179" s="186"/>
      <c r="AM179" s="186"/>
      <c r="AN179" s="186"/>
      <c r="AO179" s="186"/>
      <c r="AP179" s="186"/>
      <c r="AQ179" s="186"/>
      <c r="AR179" s="186"/>
      <c r="AS179" s="186"/>
    </row>
    <row r="180" spans="1:45" s="229" customFormat="1" x14ac:dyDescent="0.2">
      <c r="A180" s="6" t="s">
        <v>31</v>
      </c>
      <c r="B180" s="228"/>
      <c r="C180" s="102">
        <f t="shared" si="69"/>
        <v>41.3</v>
      </c>
      <c r="D180" s="21">
        <f t="shared" si="70"/>
        <v>1070.9999999999998</v>
      </c>
      <c r="E180" s="35">
        <f t="shared" si="71"/>
        <v>161.70000000000002</v>
      </c>
      <c r="F180" s="38">
        <f t="shared" si="72"/>
        <v>1232.6999999999998</v>
      </c>
      <c r="G180" s="38">
        <f t="shared" si="73"/>
        <v>1233</v>
      </c>
      <c r="H180" s="38">
        <f t="shared" si="77"/>
        <v>1233</v>
      </c>
      <c r="I180" s="51">
        <f t="shared" si="74"/>
        <v>0.3000000000001819</v>
      </c>
      <c r="J180" s="42">
        <f t="shared" si="75"/>
        <v>1071.3</v>
      </c>
      <c r="K180" s="123">
        <f t="shared" si="76"/>
        <v>1233</v>
      </c>
      <c r="L180" s="254"/>
      <c r="M180" s="366"/>
      <c r="N180" s="366"/>
      <c r="O180" s="254"/>
      <c r="P180" s="186"/>
      <c r="Q180" s="186"/>
      <c r="R180" s="186"/>
      <c r="S180" s="186"/>
      <c r="T180" s="186"/>
      <c r="U180" s="186"/>
      <c r="V180" s="186"/>
      <c r="W180" s="186"/>
      <c r="X180" s="186"/>
      <c r="Y180" s="186"/>
      <c r="Z180" s="186"/>
      <c r="AA180" s="186"/>
      <c r="AB180" s="186"/>
      <c r="AC180" s="186"/>
      <c r="AD180" s="186"/>
      <c r="AE180" s="186"/>
      <c r="AF180" s="186"/>
      <c r="AG180" s="186"/>
      <c r="AH180" s="186"/>
      <c r="AI180" s="186"/>
      <c r="AJ180" s="186"/>
      <c r="AK180" s="186"/>
      <c r="AL180" s="186"/>
      <c r="AM180" s="186"/>
      <c r="AN180" s="186"/>
      <c r="AO180" s="186"/>
      <c r="AP180" s="186"/>
      <c r="AQ180" s="186"/>
      <c r="AR180" s="186"/>
      <c r="AS180" s="186"/>
    </row>
    <row r="181" spans="1:45" s="229" customFormat="1" x14ac:dyDescent="0.2">
      <c r="A181" s="6" t="s">
        <v>32</v>
      </c>
      <c r="B181" s="228"/>
      <c r="C181" s="102">
        <f t="shared" si="69"/>
        <v>58.2</v>
      </c>
      <c r="D181" s="21">
        <f t="shared" si="70"/>
        <v>1087.8999999999999</v>
      </c>
      <c r="E181" s="35">
        <f t="shared" si="71"/>
        <v>161.70000000000002</v>
      </c>
      <c r="F181" s="38">
        <f t="shared" si="72"/>
        <v>1249.5999999999999</v>
      </c>
      <c r="G181" s="38">
        <f t="shared" si="73"/>
        <v>1250</v>
      </c>
      <c r="H181" s="38">
        <f t="shared" si="77"/>
        <v>1250</v>
      </c>
      <c r="I181" s="51">
        <f t="shared" si="74"/>
        <v>0.40000000000009095</v>
      </c>
      <c r="J181" s="42">
        <f t="shared" si="75"/>
        <v>1088.3</v>
      </c>
      <c r="K181" s="123">
        <f t="shared" si="76"/>
        <v>1250</v>
      </c>
      <c r="L181" s="254"/>
      <c r="M181" s="366"/>
      <c r="N181" s="366"/>
      <c r="O181" s="254"/>
      <c r="P181" s="186"/>
      <c r="Q181" s="186"/>
      <c r="R181" s="186"/>
      <c r="S181" s="186"/>
      <c r="T181" s="186"/>
      <c r="U181" s="186"/>
      <c r="V181" s="186"/>
      <c r="W181" s="186"/>
      <c r="X181" s="186"/>
      <c r="Y181" s="186"/>
      <c r="Z181" s="186"/>
      <c r="AA181" s="186"/>
      <c r="AB181" s="186"/>
      <c r="AC181" s="186"/>
      <c r="AD181" s="186"/>
      <c r="AE181" s="186"/>
      <c r="AF181" s="186"/>
      <c r="AG181" s="186"/>
      <c r="AH181" s="186"/>
      <c r="AI181" s="186"/>
      <c r="AJ181" s="186"/>
      <c r="AK181" s="186"/>
      <c r="AL181" s="186"/>
      <c r="AM181" s="186"/>
      <c r="AN181" s="186"/>
      <c r="AO181" s="186"/>
      <c r="AP181" s="186"/>
      <c r="AQ181" s="186"/>
      <c r="AR181" s="186"/>
      <c r="AS181" s="186"/>
    </row>
    <row r="182" spans="1:45" s="229" customFormat="1" x14ac:dyDescent="0.2">
      <c r="A182" s="6" t="s">
        <v>33</v>
      </c>
      <c r="B182" s="228"/>
      <c r="C182" s="102">
        <f t="shared" si="69"/>
        <v>76.099999999999994</v>
      </c>
      <c r="D182" s="21">
        <f t="shared" si="70"/>
        <v>1105.7999999999997</v>
      </c>
      <c r="E182" s="35">
        <f t="shared" si="71"/>
        <v>161.70000000000002</v>
      </c>
      <c r="F182" s="38">
        <f t="shared" si="72"/>
        <v>1267.4999999999998</v>
      </c>
      <c r="G182" s="38">
        <f t="shared" si="73"/>
        <v>1268</v>
      </c>
      <c r="H182" s="38">
        <f t="shared" si="77"/>
        <v>1268</v>
      </c>
      <c r="I182" s="51">
        <f t="shared" si="74"/>
        <v>0.50000000000022737</v>
      </c>
      <c r="J182" s="42">
        <f t="shared" si="75"/>
        <v>1106.3</v>
      </c>
      <c r="K182" s="123">
        <f t="shared" si="76"/>
        <v>1268</v>
      </c>
      <c r="L182" s="254"/>
      <c r="M182" s="366"/>
      <c r="N182" s="366"/>
      <c r="O182" s="254"/>
      <c r="P182" s="186"/>
      <c r="Q182" s="186"/>
      <c r="R182" s="186"/>
      <c r="S182" s="186"/>
      <c r="T182" s="186"/>
      <c r="U182" s="186"/>
      <c r="V182" s="186"/>
      <c r="W182" s="186"/>
      <c r="X182" s="186"/>
      <c r="Y182" s="186"/>
      <c r="Z182" s="186"/>
      <c r="AA182" s="186"/>
      <c r="AB182" s="186"/>
      <c r="AC182" s="186"/>
      <c r="AD182" s="186"/>
      <c r="AE182" s="186"/>
      <c r="AF182" s="186"/>
      <c r="AG182" s="186"/>
      <c r="AH182" s="186"/>
      <c r="AI182" s="186"/>
      <c r="AJ182" s="186"/>
      <c r="AK182" s="186"/>
      <c r="AL182" s="186"/>
      <c r="AM182" s="186"/>
      <c r="AN182" s="186"/>
      <c r="AO182" s="186"/>
      <c r="AP182" s="186"/>
      <c r="AQ182" s="186"/>
      <c r="AR182" s="186"/>
      <c r="AS182" s="186"/>
    </row>
    <row r="183" spans="1:45" s="229" customFormat="1" x14ac:dyDescent="0.2">
      <c r="A183" s="6" t="s">
        <v>34</v>
      </c>
      <c r="B183" s="228"/>
      <c r="C183" s="102">
        <f t="shared" si="69"/>
        <v>87.2</v>
      </c>
      <c r="D183" s="21">
        <f t="shared" si="70"/>
        <v>1116.8999999999999</v>
      </c>
      <c r="E183" s="35">
        <f t="shared" si="71"/>
        <v>161.70000000000002</v>
      </c>
      <c r="F183" s="38">
        <f t="shared" si="72"/>
        <v>1278.5999999999999</v>
      </c>
      <c r="G183" s="38">
        <f t="shared" si="73"/>
        <v>1279</v>
      </c>
      <c r="H183" s="38">
        <f t="shared" si="77"/>
        <v>1279</v>
      </c>
      <c r="I183" s="51">
        <f t="shared" si="74"/>
        <v>0.40000000000009095</v>
      </c>
      <c r="J183" s="42">
        <f t="shared" si="75"/>
        <v>1117.3</v>
      </c>
      <c r="K183" s="123">
        <f t="shared" si="76"/>
        <v>1279</v>
      </c>
      <c r="L183" s="254"/>
      <c r="M183" s="366"/>
      <c r="N183" s="366"/>
      <c r="O183" s="254"/>
      <c r="P183" s="186"/>
      <c r="Q183" s="186"/>
      <c r="R183" s="186"/>
      <c r="S183" s="186"/>
      <c r="T183" s="186"/>
      <c r="U183" s="186"/>
      <c r="V183" s="186"/>
      <c r="W183" s="186"/>
      <c r="X183" s="186"/>
      <c r="Y183" s="186"/>
      <c r="Z183" s="186"/>
      <c r="AA183" s="186"/>
      <c r="AB183" s="186"/>
      <c r="AC183" s="186"/>
      <c r="AD183" s="186"/>
      <c r="AE183" s="186"/>
      <c r="AF183" s="186"/>
      <c r="AG183" s="186"/>
      <c r="AH183" s="186"/>
      <c r="AI183" s="186"/>
      <c r="AJ183" s="186"/>
      <c r="AK183" s="186"/>
      <c r="AL183" s="186"/>
      <c r="AM183" s="186"/>
      <c r="AN183" s="186"/>
      <c r="AO183" s="186"/>
      <c r="AP183" s="186"/>
      <c r="AQ183" s="186"/>
      <c r="AR183" s="186"/>
      <c r="AS183" s="186"/>
    </row>
    <row r="184" spans="1:45" s="229" customFormat="1" x14ac:dyDescent="0.2">
      <c r="A184" s="6" t="s">
        <v>35</v>
      </c>
      <c r="B184" s="228"/>
      <c r="C184" s="102">
        <f t="shared" si="69"/>
        <v>92.3</v>
      </c>
      <c r="D184" s="21">
        <f t="shared" si="70"/>
        <v>1121.9999999999998</v>
      </c>
      <c r="E184" s="35">
        <f t="shared" si="71"/>
        <v>161.70000000000002</v>
      </c>
      <c r="F184" s="38">
        <f t="shared" si="72"/>
        <v>1283.6999999999998</v>
      </c>
      <c r="G184" s="38">
        <f t="shared" si="73"/>
        <v>1284</v>
      </c>
      <c r="H184" s="38">
        <f t="shared" si="77"/>
        <v>1284</v>
      </c>
      <c r="I184" s="51">
        <f t="shared" si="74"/>
        <v>0.3000000000001819</v>
      </c>
      <c r="J184" s="42">
        <f t="shared" si="75"/>
        <v>1122.3</v>
      </c>
      <c r="K184" s="123">
        <f t="shared" si="76"/>
        <v>1284</v>
      </c>
      <c r="L184" s="254"/>
      <c r="M184" s="366"/>
      <c r="N184" s="366"/>
      <c r="O184" s="254"/>
      <c r="P184" s="186"/>
      <c r="Q184" s="186"/>
      <c r="R184" s="186"/>
      <c r="S184" s="186"/>
      <c r="T184" s="186"/>
      <c r="U184" s="186"/>
      <c r="V184" s="186"/>
      <c r="W184" s="186"/>
      <c r="X184" s="186"/>
      <c r="Y184" s="186"/>
      <c r="Z184" s="186"/>
      <c r="AA184" s="186"/>
      <c r="AB184" s="186"/>
      <c r="AC184" s="186"/>
      <c r="AD184" s="186"/>
      <c r="AE184" s="186"/>
      <c r="AF184" s="186"/>
      <c r="AG184" s="186"/>
      <c r="AH184" s="186"/>
      <c r="AI184" s="186"/>
      <c r="AJ184" s="186"/>
      <c r="AK184" s="186"/>
      <c r="AL184" s="186"/>
      <c r="AM184" s="186"/>
      <c r="AN184" s="186"/>
      <c r="AO184" s="186"/>
      <c r="AP184" s="186"/>
      <c r="AQ184" s="186"/>
      <c r="AR184" s="186"/>
      <c r="AS184" s="186"/>
    </row>
    <row r="185" spans="1:45" s="229" customFormat="1" x14ac:dyDescent="0.2">
      <c r="A185" s="6" t="s">
        <v>36</v>
      </c>
      <c r="B185" s="228"/>
      <c r="C185" s="102">
        <f t="shared" si="69"/>
        <v>93.6</v>
      </c>
      <c r="D185" s="21">
        <f t="shared" si="70"/>
        <v>1123.2999999999997</v>
      </c>
      <c r="E185" s="35">
        <f t="shared" si="71"/>
        <v>161.70000000000002</v>
      </c>
      <c r="F185" s="38">
        <f t="shared" si="72"/>
        <v>1284.9999999999998</v>
      </c>
      <c r="G185" s="38">
        <f t="shared" si="73"/>
        <v>1285</v>
      </c>
      <c r="H185" s="38">
        <f t="shared" si="77"/>
        <v>1285</v>
      </c>
      <c r="I185" s="51">
        <f t="shared" si="74"/>
        <v>0</v>
      </c>
      <c r="J185" s="42">
        <f t="shared" si="75"/>
        <v>1123.2999999999997</v>
      </c>
      <c r="K185" s="123">
        <f t="shared" si="76"/>
        <v>1285</v>
      </c>
      <c r="L185" s="254"/>
      <c r="M185" s="366"/>
      <c r="N185" s="366"/>
      <c r="O185" s="254"/>
      <c r="P185" s="186"/>
      <c r="Q185" s="186"/>
      <c r="R185" s="186"/>
      <c r="S185" s="186"/>
      <c r="T185" s="186"/>
      <c r="U185" s="186"/>
      <c r="V185" s="186"/>
      <c r="W185" s="186"/>
      <c r="X185" s="186"/>
      <c r="Y185" s="186"/>
      <c r="Z185" s="186"/>
      <c r="AA185" s="186"/>
      <c r="AB185" s="186"/>
      <c r="AC185" s="186"/>
      <c r="AD185" s="186"/>
      <c r="AE185" s="186"/>
      <c r="AF185" s="186"/>
      <c r="AG185" s="186"/>
      <c r="AH185" s="186"/>
      <c r="AI185" s="186"/>
      <c r="AJ185" s="186"/>
      <c r="AK185" s="186"/>
      <c r="AL185" s="186"/>
      <c r="AM185" s="186"/>
      <c r="AN185" s="186"/>
      <c r="AO185" s="186"/>
      <c r="AP185" s="186"/>
      <c r="AQ185" s="186"/>
      <c r="AR185" s="186"/>
      <c r="AS185" s="186"/>
    </row>
    <row r="186" spans="1:45" s="229" customFormat="1" x14ac:dyDescent="0.2">
      <c r="A186" s="6" t="s">
        <v>37</v>
      </c>
      <c r="B186" s="228"/>
      <c r="C186" s="102">
        <f t="shared" si="69"/>
        <v>89.4</v>
      </c>
      <c r="D186" s="21">
        <f t="shared" si="70"/>
        <v>1119.0999999999999</v>
      </c>
      <c r="E186" s="35">
        <f t="shared" si="71"/>
        <v>161.70000000000002</v>
      </c>
      <c r="F186" s="38">
        <f t="shared" si="72"/>
        <v>1280.8</v>
      </c>
      <c r="G186" s="38">
        <f t="shared" si="73"/>
        <v>1281</v>
      </c>
      <c r="H186" s="38">
        <f t="shared" si="77"/>
        <v>1281</v>
      </c>
      <c r="I186" s="51">
        <f t="shared" si="74"/>
        <v>0.20000000000004547</v>
      </c>
      <c r="J186" s="42">
        <f t="shared" si="75"/>
        <v>1119.3</v>
      </c>
      <c r="K186" s="123">
        <f t="shared" si="76"/>
        <v>1281</v>
      </c>
      <c r="L186" s="254"/>
      <c r="M186" s="366"/>
      <c r="N186" s="366"/>
      <c r="O186" s="254"/>
      <c r="P186" s="186"/>
      <c r="Q186" s="186"/>
      <c r="R186" s="186"/>
      <c r="S186" s="186"/>
      <c r="T186" s="186"/>
      <c r="U186" s="186"/>
      <c r="V186" s="186"/>
      <c r="W186" s="186"/>
      <c r="X186" s="186"/>
      <c r="Y186" s="186"/>
      <c r="Z186" s="186"/>
      <c r="AA186" s="186"/>
      <c r="AB186" s="186"/>
      <c r="AC186" s="186"/>
      <c r="AD186" s="186"/>
      <c r="AE186" s="186"/>
      <c r="AF186" s="186"/>
      <c r="AG186" s="186"/>
      <c r="AH186" s="186"/>
      <c r="AI186" s="186"/>
      <c r="AJ186" s="186"/>
      <c r="AK186" s="186"/>
      <c r="AL186" s="186"/>
      <c r="AM186" s="186"/>
      <c r="AN186" s="186"/>
      <c r="AO186" s="186"/>
      <c r="AP186" s="186"/>
      <c r="AQ186" s="186"/>
      <c r="AR186" s="186"/>
      <c r="AS186" s="186"/>
    </row>
    <row r="187" spans="1:45" s="229" customFormat="1" x14ac:dyDescent="0.2">
      <c r="A187" s="6" t="s">
        <v>38</v>
      </c>
      <c r="B187" s="228"/>
      <c r="C187" s="102">
        <f t="shared" si="69"/>
        <v>105.3</v>
      </c>
      <c r="D187" s="21">
        <f t="shared" si="70"/>
        <v>1134.9999999999998</v>
      </c>
      <c r="E187" s="35">
        <f t="shared" si="71"/>
        <v>161.70000000000002</v>
      </c>
      <c r="F187" s="38">
        <f t="shared" si="72"/>
        <v>1296.6999999999998</v>
      </c>
      <c r="G187" s="38">
        <f t="shared" si="73"/>
        <v>1297</v>
      </c>
      <c r="H187" s="38">
        <f t="shared" si="77"/>
        <v>1297</v>
      </c>
      <c r="I187" s="51">
        <f t="shared" si="74"/>
        <v>0.3000000000001819</v>
      </c>
      <c r="J187" s="42">
        <f t="shared" si="75"/>
        <v>1135.3</v>
      </c>
      <c r="K187" s="123">
        <f t="shared" si="76"/>
        <v>1297</v>
      </c>
      <c r="L187" s="254"/>
      <c r="M187" s="366"/>
      <c r="N187" s="366"/>
      <c r="O187" s="254"/>
      <c r="P187" s="186"/>
      <c r="Q187" s="186"/>
      <c r="R187" s="186"/>
      <c r="S187" s="186"/>
      <c r="T187" s="186"/>
      <c r="U187" s="186"/>
      <c r="V187" s="186"/>
      <c r="W187" s="186"/>
      <c r="X187" s="186"/>
      <c r="Y187" s="186"/>
      <c r="Z187" s="186"/>
      <c r="AA187" s="186"/>
      <c r="AB187" s="186"/>
      <c r="AC187" s="186"/>
      <c r="AD187" s="186"/>
      <c r="AE187" s="186"/>
      <c r="AF187" s="186"/>
      <c r="AG187" s="186"/>
      <c r="AH187" s="186"/>
      <c r="AI187" s="186"/>
      <c r="AJ187" s="186"/>
      <c r="AK187" s="186"/>
      <c r="AL187" s="186"/>
      <c r="AM187" s="186"/>
      <c r="AN187" s="186"/>
      <c r="AO187" s="186"/>
      <c r="AP187" s="186"/>
      <c r="AQ187" s="186"/>
      <c r="AR187" s="186"/>
      <c r="AS187" s="186"/>
    </row>
    <row r="188" spans="1:45" s="229" customFormat="1" x14ac:dyDescent="0.2">
      <c r="A188" s="6" t="s">
        <v>39</v>
      </c>
      <c r="B188" s="228"/>
      <c r="C188" s="102">
        <f t="shared" si="69"/>
        <v>112.5</v>
      </c>
      <c r="D188" s="21">
        <f t="shared" si="70"/>
        <v>1142.1999999999998</v>
      </c>
      <c r="E188" s="35">
        <f t="shared" si="71"/>
        <v>161.70000000000002</v>
      </c>
      <c r="F188" s="38">
        <f t="shared" si="72"/>
        <v>1303.8999999999999</v>
      </c>
      <c r="G188" s="38">
        <f t="shared" si="73"/>
        <v>1304</v>
      </c>
      <c r="H188" s="38">
        <f t="shared" si="77"/>
        <v>1304</v>
      </c>
      <c r="I188" s="51">
        <f t="shared" si="74"/>
        <v>0.10000000000013642</v>
      </c>
      <c r="J188" s="42">
        <f t="shared" si="75"/>
        <v>1142.3</v>
      </c>
      <c r="K188" s="123">
        <f t="shared" si="76"/>
        <v>1304</v>
      </c>
      <c r="L188" s="254"/>
      <c r="M188" s="366"/>
      <c r="N188" s="366"/>
      <c r="O188" s="254"/>
      <c r="P188" s="186"/>
      <c r="Q188" s="186"/>
      <c r="R188" s="186"/>
      <c r="S188" s="186"/>
      <c r="T188" s="186"/>
      <c r="U188" s="186"/>
      <c r="V188" s="186"/>
      <c r="W188" s="186"/>
      <c r="X188" s="186"/>
      <c r="Y188" s="186"/>
      <c r="Z188" s="186"/>
      <c r="AA188" s="186"/>
      <c r="AB188" s="186"/>
      <c r="AC188" s="186"/>
      <c r="AD188" s="186"/>
      <c r="AE188" s="186"/>
      <c r="AF188" s="186"/>
      <c r="AG188" s="186"/>
      <c r="AH188" s="186"/>
      <c r="AI188" s="186"/>
      <c r="AJ188" s="186"/>
      <c r="AK188" s="186"/>
      <c r="AL188" s="186"/>
      <c r="AM188" s="186"/>
      <c r="AN188" s="186"/>
      <c r="AO188" s="186"/>
      <c r="AP188" s="186"/>
      <c r="AQ188" s="186"/>
      <c r="AR188" s="186"/>
      <c r="AS188" s="186"/>
    </row>
    <row r="189" spans="1:45" s="229" customFormat="1" x14ac:dyDescent="0.2">
      <c r="A189" s="7" t="s">
        <v>70</v>
      </c>
      <c r="B189" s="228"/>
      <c r="C189" s="102">
        <f t="shared" si="69"/>
        <v>41.3</v>
      </c>
      <c r="D189" s="21">
        <f t="shared" si="70"/>
        <v>1070.9999999999998</v>
      </c>
      <c r="E189" s="35">
        <f t="shared" si="71"/>
        <v>161.70000000000002</v>
      </c>
      <c r="F189" s="38">
        <f t="shared" si="72"/>
        <v>1232.6999999999998</v>
      </c>
      <c r="G189" s="38">
        <f t="shared" si="73"/>
        <v>1233</v>
      </c>
      <c r="H189" s="38">
        <f t="shared" si="77"/>
        <v>1233</v>
      </c>
      <c r="I189" s="51">
        <f t="shared" si="74"/>
        <v>0.3000000000001819</v>
      </c>
      <c r="J189" s="42">
        <f t="shared" si="75"/>
        <v>1071.3</v>
      </c>
      <c r="K189" s="123">
        <f t="shared" si="76"/>
        <v>1233</v>
      </c>
      <c r="L189" s="254"/>
      <c r="M189" s="366"/>
      <c r="N189" s="366"/>
      <c r="O189" s="254"/>
      <c r="P189" s="186"/>
      <c r="Q189" s="186"/>
      <c r="R189" s="186"/>
      <c r="S189" s="186"/>
      <c r="T189" s="186"/>
      <c r="U189" s="186"/>
      <c r="V189" s="186"/>
      <c r="W189" s="186"/>
      <c r="X189" s="186"/>
      <c r="Y189" s="186"/>
      <c r="Z189" s="186"/>
      <c r="AA189" s="186"/>
      <c r="AB189" s="186"/>
      <c r="AC189" s="186"/>
      <c r="AD189" s="186"/>
      <c r="AE189" s="186"/>
      <c r="AF189" s="186"/>
      <c r="AG189" s="186"/>
      <c r="AH189" s="186"/>
      <c r="AI189" s="186"/>
      <c r="AJ189" s="186"/>
      <c r="AK189" s="186"/>
      <c r="AL189" s="186"/>
      <c r="AM189" s="186"/>
      <c r="AN189" s="186"/>
      <c r="AO189" s="186"/>
      <c r="AP189" s="186"/>
      <c r="AQ189" s="186"/>
      <c r="AR189" s="186"/>
      <c r="AS189" s="186"/>
    </row>
    <row r="190" spans="1:45" s="229" customFormat="1" x14ac:dyDescent="0.2">
      <c r="A190" s="7" t="s">
        <v>71</v>
      </c>
      <c r="B190" s="228"/>
      <c r="C190" s="102">
        <f t="shared" si="69"/>
        <v>112.5</v>
      </c>
      <c r="D190" s="21">
        <f t="shared" si="70"/>
        <v>1142.1999999999998</v>
      </c>
      <c r="E190" s="35">
        <f t="shared" si="71"/>
        <v>161.70000000000002</v>
      </c>
      <c r="F190" s="38">
        <f t="shared" si="72"/>
        <v>1303.8999999999999</v>
      </c>
      <c r="G190" s="38">
        <f t="shared" si="73"/>
        <v>1304</v>
      </c>
      <c r="H190" s="38">
        <f t="shared" si="77"/>
        <v>1304</v>
      </c>
      <c r="I190" s="51">
        <f t="shared" si="74"/>
        <v>0.10000000000013642</v>
      </c>
      <c r="J190" s="42">
        <f t="shared" si="75"/>
        <v>1142.3</v>
      </c>
      <c r="K190" s="123">
        <f t="shared" si="76"/>
        <v>1304</v>
      </c>
      <c r="L190" s="254"/>
      <c r="M190" s="366"/>
      <c r="N190" s="366"/>
      <c r="O190" s="254"/>
      <c r="P190" s="186"/>
      <c r="Q190" s="186"/>
      <c r="R190" s="186"/>
      <c r="S190" s="186"/>
      <c r="T190" s="186"/>
      <c r="U190" s="186"/>
      <c r="V190" s="186"/>
      <c r="W190" s="186"/>
      <c r="X190" s="186"/>
      <c r="Y190" s="186"/>
      <c r="Z190" s="186"/>
      <c r="AA190" s="186"/>
      <c r="AB190" s="186"/>
      <c r="AC190" s="186"/>
      <c r="AD190" s="186"/>
      <c r="AE190" s="186"/>
      <c r="AF190" s="186"/>
      <c r="AG190" s="186"/>
      <c r="AH190" s="186"/>
      <c r="AI190" s="186"/>
      <c r="AJ190" s="186"/>
      <c r="AK190" s="186"/>
      <c r="AL190" s="186"/>
      <c r="AM190" s="186"/>
      <c r="AN190" s="186"/>
      <c r="AO190" s="186"/>
      <c r="AP190" s="186"/>
      <c r="AQ190" s="186"/>
      <c r="AR190" s="186"/>
      <c r="AS190" s="186"/>
    </row>
    <row r="191" spans="1:45" s="229" customFormat="1" x14ac:dyDescent="0.2">
      <c r="A191" s="230"/>
      <c r="B191" s="228"/>
      <c r="C191" s="102"/>
      <c r="D191" s="32"/>
      <c r="E191" s="70"/>
      <c r="F191" s="228"/>
      <c r="G191" s="228"/>
      <c r="H191" s="227"/>
      <c r="I191" s="227"/>
      <c r="J191" s="227"/>
      <c r="K191" s="123"/>
      <c r="L191" s="254"/>
      <c r="M191" s="208"/>
      <c r="N191" s="366"/>
      <c r="O191" s="254"/>
      <c r="P191" s="186"/>
      <c r="Q191" s="186"/>
      <c r="R191" s="186"/>
      <c r="S191" s="186"/>
      <c r="T191" s="186"/>
      <c r="U191" s="186"/>
      <c r="V191" s="186"/>
      <c r="W191" s="186"/>
      <c r="X191" s="186"/>
      <c r="Y191" s="186"/>
      <c r="Z191" s="186"/>
      <c r="AA191" s="186"/>
      <c r="AB191" s="186"/>
      <c r="AC191" s="186"/>
      <c r="AD191" s="186"/>
      <c r="AE191" s="186"/>
      <c r="AF191" s="186"/>
      <c r="AG191" s="186"/>
      <c r="AH191" s="186"/>
      <c r="AI191" s="186"/>
      <c r="AJ191" s="186"/>
      <c r="AK191" s="186"/>
      <c r="AL191" s="186"/>
      <c r="AM191" s="186"/>
      <c r="AN191" s="186"/>
      <c r="AO191" s="186"/>
      <c r="AP191" s="186"/>
      <c r="AQ191" s="186"/>
      <c r="AR191" s="186"/>
      <c r="AS191" s="186"/>
    </row>
    <row r="192" spans="1:45" s="229" customFormat="1" x14ac:dyDescent="0.2">
      <c r="A192" s="232"/>
      <c r="B192" s="233"/>
      <c r="C192" s="180"/>
      <c r="D192" s="21"/>
      <c r="E192" s="66"/>
      <c r="F192" s="40"/>
      <c r="G192" s="40"/>
      <c r="H192" s="43"/>
      <c r="I192" s="255"/>
      <c r="J192" s="255"/>
      <c r="K192" s="124"/>
      <c r="L192" s="254"/>
      <c r="M192" s="208"/>
      <c r="N192" s="366"/>
      <c r="O192" s="254"/>
      <c r="P192" s="186"/>
      <c r="Q192" s="186"/>
      <c r="R192" s="186"/>
      <c r="S192" s="186"/>
      <c r="T192" s="186"/>
      <c r="U192" s="186"/>
      <c r="V192" s="186"/>
      <c r="W192" s="186"/>
      <c r="X192" s="186"/>
      <c r="Y192" s="186"/>
      <c r="Z192" s="186"/>
      <c r="AA192" s="186"/>
      <c r="AB192" s="186"/>
      <c r="AC192" s="186"/>
      <c r="AD192" s="186"/>
      <c r="AE192" s="186"/>
      <c r="AF192" s="186"/>
      <c r="AG192" s="186"/>
      <c r="AH192" s="186"/>
      <c r="AI192" s="186"/>
      <c r="AJ192" s="186"/>
      <c r="AK192" s="186"/>
      <c r="AL192" s="186"/>
      <c r="AM192" s="186"/>
      <c r="AN192" s="186"/>
      <c r="AO192" s="186"/>
      <c r="AP192" s="186"/>
      <c r="AQ192" s="186"/>
      <c r="AR192" s="186"/>
      <c r="AS192" s="186"/>
    </row>
    <row r="193" spans="1:45" s="229" customFormat="1" x14ac:dyDescent="0.2">
      <c r="A193" s="6" t="s">
        <v>40</v>
      </c>
      <c r="B193" s="21">
        <f>B174</f>
        <v>1029.6999999999998</v>
      </c>
      <c r="C193" s="102">
        <f t="shared" ref="C193:C201" si="78">C36</f>
        <v>16.100000000000001</v>
      </c>
      <c r="D193" s="21">
        <f t="shared" ref="D193:D201" si="79">$B$174+C193</f>
        <v>1045.7999999999997</v>
      </c>
      <c r="E193" s="35">
        <f t="shared" ref="E193:E201" si="80">$E$17</f>
        <v>161.70000000000002</v>
      </c>
      <c r="F193" s="38">
        <f t="shared" ref="F193:F201" si="81">D193+E193</f>
        <v>1207.4999999999998</v>
      </c>
      <c r="G193" s="38">
        <f t="shared" ref="G193:G201" si="82">ROUND(((F193*10)+0.4)/10,0)</f>
        <v>1208</v>
      </c>
      <c r="H193" s="38">
        <f t="shared" ref="H193:H201" si="83">IF(FLOOR(G193,1)&lt;1000,FLOOR(G193,1),FLOOR((G193),1))</f>
        <v>1208</v>
      </c>
      <c r="I193" s="51">
        <f t="shared" si="74"/>
        <v>0.50000000000022737</v>
      </c>
      <c r="J193" s="42">
        <f t="shared" ref="J193:J201" si="84">I193+D193</f>
        <v>1046.3</v>
      </c>
      <c r="K193" s="123">
        <f t="shared" ref="K193:K201" si="85">H193</f>
        <v>1208</v>
      </c>
      <c r="L193" s="254"/>
      <c r="M193" s="366"/>
      <c r="N193" s="366"/>
      <c r="O193" s="254"/>
      <c r="P193" s="186"/>
      <c r="Q193" s="186"/>
      <c r="R193" s="186"/>
      <c r="S193" s="186"/>
      <c r="T193" s="186"/>
      <c r="U193" s="186"/>
      <c r="V193" s="186"/>
      <c r="W193" s="186"/>
      <c r="X193" s="186"/>
      <c r="Y193" s="186"/>
      <c r="Z193" s="186"/>
      <c r="AA193" s="186"/>
      <c r="AB193" s="186"/>
      <c r="AC193" s="186"/>
      <c r="AD193" s="186"/>
      <c r="AE193" s="186"/>
      <c r="AF193" s="186"/>
      <c r="AG193" s="186"/>
      <c r="AH193" s="186"/>
      <c r="AI193" s="186"/>
      <c r="AJ193" s="186"/>
      <c r="AK193" s="186"/>
      <c r="AL193" s="186"/>
      <c r="AM193" s="186"/>
      <c r="AN193" s="186"/>
      <c r="AO193" s="186"/>
      <c r="AP193" s="186"/>
      <c r="AQ193" s="186"/>
      <c r="AR193" s="186"/>
      <c r="AS193" s="186"/>
    </row>
    <row r="194" spans="1:45" s="229" customFormat="1" x14ac:dyDescent="0.2">
      <c r="A194" s="107" t="s">
        <v>98</v>
      </c>
      <c r="B194" s="21"/>
      <c r="C194" s="102">
        <f t="shared" si="78"/>
        <v>25.4</v>
      </c>
      <c r="D194" s="21">
        <f>$B$174+C194</f>
        <v>1055.0999999999999</v>
      </c>
      <c r="E194" s="35">
        <f t="shared" si="80"/>
        <v>161.70000000000002</v>
      </c>
      <c r="F194" s="38">
        <f>D194+E194</f>
        <v>1216.8</v>
      </c>
      <c r="G194" s="38">
        <f>ROUND(((F194*10)+0.4)/10,0)</f>
        <v>1217</v>
      </c>
      <c r="H194" s="38">
        <f t="shared" si="83"/>
        <v>1217</v>
      </c>
      <c r="I194" s="51">
        <f>H194-F194</f>
        <v>0.20000000000004547</v>
      </c>
      <c r="J194" s="42">
        <f>I194+D194</f>
        <v>1055.3</v>
      </c>
      <c r="K194" s="123">
        <f>H194</f>
        <v>1217</v>
      </c>
      <c r="L194" s="254"/>
      <c r="M194" s="366"/>
      <c r="N194" s="366"/>
      <c r="O194" s="254"/>
      <c r="P194" s="186"/>
      <c r="Q194" s="186"/>
      <c r="R194" s="186"/>
      <c r="S194" s="186"/>
      <c r="T194" s="186"/>
      <c r="U194" s="186"/>
      <c r="V194" s="186"/>
      <c r="W194" s="186"/>
      <c r="X194" s="186"/>
      <c r="Y194" s="186"/>
      <c r="Z194" s="186"/>
      <c r="AA194" s="186"/>
      <c r="AB194" s="186"/>
      <c r="AC194" s="186"/>
      <c r="AD194" s="186"/>
      <c r="AE194" s="186"/>
      <c r="AF194" s="186"/>
      <c r="AG194" s="186"/>
      <c r="AH194" s="186"/>
      <c r="AI194" s="186"/>
      <c r="AJ194" s="186"/>
      <c r="AK194" s="186"/>
      <c r="AL194" s="186"/>
      <c r="AM194" s="186"/>
      <c r="AN194" s="186"/>
      <c r="AO194" s="186"/>
      <c r="AP194" s="186"/>
      <c r="AQ194" s="186"/>
      <c r="AR194" s="186"/>
      <c r="AS194" s="186"/>
    </row>
    <row r="195" spans="1:45" s="229" customFormat="1" x14ac:dyDescent="0.2">
      <c r="A195" s="6" t="s">
        <v>41</v>
      </c>
      <c r="B195" s="228"/>
      <c r="C195" s="102">
        <f t="shared" si="78"/>
        <v>20</v>
      </c>
      <c r="D195" s="21">
        <f t="shared" si="79"/>
        <v>1049.6999999999998</v>
      </c>
      <c r="E195" s="35">
        <f t="shared" si="80"/>
        <v>161.70000000000002</v>
      </c>
      <c r="F195" s="38">
        <f t="shared" si="81"/>
        <v>1211.3999999999999</v>
      </c>
      <c r="G195" s="38">
        <f t="shared" si="82"/>
        <v>1211</v>
      </c>
      <c r="H195" s="38">
        <f t="shared" si="83"/>
        <v>1211</v>
      </c>
      <c r="I195" s="51">
        <f t="shared" si="74"/>
        <v>-0.39999999999986358</v>
      </c>
      <c r="J195" s="42">
        <f t="shared" si="84"/>
        <v>1049.3</v>
      </c>
      <c r="K195" s="123">
        <f t="shared" si="85"/>
        <v>1211</v>
      </c>
      <c r="L195" s="254"/>
      <c r="M195" s="366"/>
      <c r="N195" s="366"/>
      <c r="O195" s="254"/>
      <c r="P195" s="186"/>
      <c r="Q195" s="186"/>
      <c r="R195" s="186"/>
      <c r="S195" s="186"/>
      <c r="T195" s="186"/>
      <c r="U195" s="186"/>
      <c r="V195" s="186"/>
      <c r="W195" s="186"/>
      <c r="X195" s="186"/>
      <c r="Y195" s="186"/>
      <c r="Z195" s="186"/>
      <c r="AA195" s="186"/>
      <c r="AB195" s="186"/>
      <c r="AC195" s="186"/>
      <c r="AD195" s="186"/>
      <c r="AE195" s="186"/>
      <c r="AF195" s="186"/>
      <c r="AG195" s="186"/>
      <c r="AH195" s="186"/>
      <c r="AI195" s="186"/>
      <c r="AJ195" s="186"/>
      <c r="AK195" s="186"/>
      <c r="AL195" s="186"/>
      <c r="AM195" s="186"/>
      <c r="AN195" s="186"/>
      <c r="AO195" s="186"/>
      <c r="AP195" s="186"/>
      <c r="AQ195" s="186"/>
      <c r="AR195" s="186"/>
      <c r="AS195" s="186"/>
    </row>
    <row r="196" spans="1:45" s="229" customFormat="1" x14ac:dyDescent="0.2">
      <c r="A196" s="6" t="s">
        <v>42</v>
      </c>
      <c r="B196" s="228"/>
      <c r="C196" s="102">
        <f t="shared" si="78"/>
        <v>28.5</v>
      </c>
      <c r="D196" s="21">
        <f t="shared" si="79"/>
        <v>1058.1999999999998</v>
      </c>
      <c r="E196" s="35">
        <f t="shared" si="80"/>
        <v>161.70000000000002</v>
      </c>
      <c r="F196" s="38">
        <f t="shared" si="81"/>
        <v>1219.8999999999999</v>
      </c>
      <c r="G196" s="38">
        <f t="shared" si="82"/>
        <v>1220</v>
      </c>
      <c r="H196" s="38">
        <f t="shared" si="83"/>
        <v>1220</v>
      </c>
      <c r="I196" s="51">
        <f t="shared" si="74"/>
        <v>0.10000000000013642</v>
      </c>
      <c r="J196" s="42">
        <f t="shared" si="84"/>
        <v>1058.3</v>
      </c>
      <c r="K196" s="123">
        <f t="shared" si="85"/>
        <v>1220</v>
      </c>
      <c r="L196" s="254"/>
      <c r="M196" s="366"/>
      <c r="N196" s="366"/>
      <c r="O196" s="254"/>
      <c r="P196" s="186"/>
      <c r="Q196" s="186"/>
      <c r="R196" s="186"/>
      <c r="S196" s="186"/>
      <c r="T196" s="186"/>
      <c r="U196" s="186"/>
      <c r="V196" s="186"/>
      <c r="W196" s="186"/>
      <c r="X196" s="186"/>
      <c r="Y196" s="186"/>
      <c r="Z196" s="186"/>
      <c r="AA196" s="186"/>
      <c r="AB196" s="186"/>
      <c r="AC196" s="186"/>
      <c r="AD196" s="186"/>
      <c r="AE196" s="186"/>
      <c r="AF196" s="186"/>
      <c r="AG196" s="186"/>
      <c r="AH196" s="186"/>
      <c r="AI196" s="186"/>
      <c r="AJ196" s="186"/>
      <c r="AK196" s="186"/>
      <c r="AL196" s="186"/>
      <c r="AM196" s="186"/>
      <c r="AN196" s="186"/>
      <c r="AO196" s="186"/>
      <c r="AP196" s="186"/>
      <c r="AQ196" s="186"/>
      <c r="AR196" s="186"/>
      <c r="AS196" s="186"/>
    </row>
    <row r="197" spans="1:45" s="229" customFormat="1" x14ac:dyDescent="0.2">
      <c r="A197" s="6" t="s">
        <v>43</v>
      </c>
      <c r="B197" s="228"/>
      <c r="C197" s="102">
        <f t="shared" si="78"/>
        <v>39.1</v>
      </c>
      <c r="D197" s="21">
        <f t="shared" si="79"/>
        <v>1068.7999999999997</v>
      </c>
      <c r="E197" s="35">
        <f t="shared" si="80"/>
        <v>161.70000000000002</v>
      </c>
      <c r="F197" s="38">
        <f t="shared" si="81"/>
        <v>1230.4999999999998</v>
      </c>
      <c r="G197" s="38">
        <f t="shared" si="82"/>
        <v>1231</v>
      </c>
      <c r="H197" s="38">
        <f t="shared" si="83"/>
        <v>1231</v>
      </c>
      <c r="I197" s="51">
        <f t="shared" si="74"/>
        <v>0.50000000000022737</v>
      </c>
      <c r="J197" s="42">
        <f t="shared" si="84"/>
        <v>1069.3</v>
      </c>
      <c r="K197" s="123">
        <f t="shared" si="85"/>
        <v>1231</v>
      </c>
      <c r="L197" s="254"/>
      <c r="M197" s="366"/>
      <c r="N197" s="366"/>
      <c r="O197" s="254"/>
      <c r="P197" s="186"/>
      <c r="Q197" s="186"/>
      <c r="R197" s="186"/>
      <c r="S197" s="186"/>
      <c r="T197" s="186"/>
      <c r="U197" s="186"/>
      <c r="V197" s="186"/>
      <c r="W197" s="186"/>
      <c r="X197" s="186"/>
      <c r="Y197" s="186"/>
      <c r="Z197" s="186"/>
      <c r="AA197" s="186"/>
      <c r="AB197" s="186"/>
      <c r="AC197" s="186"/>
      <c r="AD197" s="186"/>
      <c r="AE197" s="186"/>
      <c r="AF197" s="186"/>
      <c r="AG197" s="186"/>
      <c r="AH197" s="186"/>
      <c r="AI197" s="186"/>
      <c r="AJ197" s="186"/>
      <c r="AK197" s="186"/>
      <c r="AL197" s="186"/>
      <c r="AM197" s="186"/>
      <c r="AN197" s="186"/>
      <c r="AO197" s="186"/>
      <c r="AP197" s="186"/>
      <c r="AQ197" s="186"/>
      <c r="AR197" s="186"/>
      <c r="AS197" s="186"/>
    </row>
    <row r="198" spans="1:45" s="229" customFormat="1" x14ac:dyDescent="0.2">
      <c r="A198" s="6" t="s">
        <v>44</v>
      </c>
      <c r="B198" s="228"/>
      <c r="C198" s="102">
        <f t="shared" si="78"/>
        <v>36.799999999999997</v>
      </c>
      <c r="D198" s="21">
        <f t="shared" si="79"/>
        <v>1066.4999999999998</v>
      </c>
      <c r="E198" s="35">
        <f t="shared" si="80"/>
        <v>161.70000000000002</v>
      </c>
      <c r="F198" s="38">
        <f t="shared" si="81"/>
        <v>1228.1999999999998</v>
      </c>
      <c r="G198" s="38">
        <f t="shared" si="82"/>
        <v>1228</v>
      </c>
      <c r="H198" s="38">
        <f t="shared" si="83"/>
        <v>1228</v>
      </c>
      <c r="I198" s="51">
        <f t="shared" si="74"/>
        <v>-0.1999999999998181</v>
      </c>
      <c r="J198" s="42">
        <f t="shared" si="84"/>
        <v>1066.3</v>
      </c>
      <c r="K198" s="123">
        <f t="shared" si="85"/>
        <v>1228</v>
      </c>
      <c r="L198" s="254"/>
      <c r="M198" s="366"/>
      <c r="N198" s="366"/>
      <c r="O198" s="254"/>
      <c r="P198" s="186"/>
      <c r="Q198" s="186"/>
      <c r="R198" s="186"/>
      <c r="S198" s="186"/>
      <c r="T198" s="186"/>
      <c r="U198" s="186"/>
      <c r="V198" s="186"/>
      <c r="W198" s="186"/>
      <c r="X198" s="186"/>
      <c r="Y198" s="186"/>
      <c r="Z198" s="186"/>
      <c r="AA198" s="186"/>
      <c r="AB198" s="186"/>
      <c r="AC198" s="186"/>
      <c r="AD198" s="186"/>
      <c r="AE198" s="186"/>
      <c r="AF198" s="186"/>
      <c r="AG198" s="186"/>
      <c r="AH198" s="186"/>
      <c r="AI198" s="186"/>
      <c r="AJ198" s="186"/>
      <c r="AK198" s="186"/>
      <c r="AL198" s="186"/>
      <c r="AM198" s="186"/>
      <c r="AN198" s="186"/>
      <c r="AO198" s="186"/>
      <c r="AP198" s="186"/>
      <c r="AQ198" s="186"/>
      <c r="AR198" s="186"/>
      <c r="AS198" s="186"/>
    </row>
    <row r="199" spans="1:45" s="229" customFormat="1" x14ac:dyDescent="0.2">
      <c r="A199" s="6" t="s">
        <v>45</v>
      </c>
      <c r="B199" s="228"/>
      <c r="C199" s="102">
        <f t="shared" si="78"/>
        <v>46.6</v>
      </c>
      <c r="D199" s="21">
        <f t="shared" si="79"/>
        <v>1076.2999999999997</v>
      </c>
      <c r="E199" s="35">
        <f t="shared" si="80"/>
        <v>161.70000000000002</v>
      </c>
      <c r="F199" s="38">
        <f t="shared" si="81"/>
        <v>1237.9999999999998</v>
      </c>
      <c r="G199" s="38">
        <f t="shared" si="82"/>
        <v>1238</v>
      </c>
      <c r="H199" s="38">
        <f t="shared" si="83"/>
        <v>1238</v>
      </c>
      <c r="I199" s="51">
        <f t="shared" si="74"/>
        <v>0</v>
      </c>
      <c r="J199" s="42">
        <f t="shared" si="84"/>
        <v>1076.2999999999997</v>
      </c>
      <c r="K199" s="123">
        <f t="shared" si="85"/>
        <v>1238</v>
      </c>
      <c r="L199" s="254"/>
      <c r="M199" s="366"/>
      <c r="N199" s="366"/>
      <c r="O199" s="254"/>
      <c r="P199" s="186"/>
      <c r="Q199" s="186"/>
      <c r="R199" s="186"/>
      <c r="S199" s="186"/>
      <c r="T199" s="186"/>
      <c r="U199" s="186"/>
      <c r="V199" s="186"/>
      <c r="W199" s="186"/>
      <c r="X199" s="186"/>
      <c r="Y199" s="186"/>
      <c r="Z199" s="186"/>
      <c r="AA199" s="186"/>
      <c r="AB199" s="186"/>
      <c r="AC199" s="186"/>
      <c r="AD199" s="186"/>
      <c r="AE199" s="186"/>
      <c r="AF199" s="186"/>
      <c r="AG199" s="186"/>
      <c r="AH199" s="186"/>
      <c r="AI199" s="186"/>
      <c r="AJ199" s="186"/>
      <c r="AK199" s="186"/>
      <c r="AL199" s="186"/>
      <c r="AM199" s="186"/>
      <c r="AN199" s="186"/>
      <c r="AO199" s="186"/>
      <c r="AP199" s="186"/>
      <c r="AQ199" s="186"/>
      <c r="AR199" s="186"/>
      <c r="AS199" s="186"/>
    </row>
    <row r="200" spans="1:45" s="229" customFormat="1" x14ac:dyDescent="0.2">
      <c r="A200" s="6" t="s">
        <v>46</v>
      </c>
      <c r="B200" s="228"/>
      <c r="C200" s="102">
        <f t="shared" si="78"/>
        <v>50.4</v>
      </c>
      <c r="D200" s="21">
        <f t="shared" si="79"/>
        <v>1080.0999999999999</v>
      </c>
      <c r="E200" s="35">
        <f t="shared" si="80"/>
        <v>161.70000000000002</v>
      </c>
      <c r="F200" s="38">
        <f t="shared" si="81"/>
        <v>1241.8</v>
      </c>
      <c r="G200" s="38">
        <f t="shared" si="82"/>
        <v>1242</v>
      </c>
      <c r="H200" s="38">
        <f t="shared" si="83"/>
        <v>1242</v>
      </c>
      <c r="I200" s="51">
        <f t="shared" si="74"/>
        <v>0.20000000000004547</v>
      </c>
      <c r="J200" s="42">
        <f t="shared" si="84"/>
        <v>1080.3</v>
      </c>
      <c r="K200" s="123">
        <f t="shared" si="85"/>
        <v>1242</v>
      </c>
      <c r="L200" s="254"/>
      <c r="M200" s="366"/>
      <c r="N200" s="366"/>
      <c r="O200" s="254"/>
      <c r="P200" s="186"/>
      <c r="Q200" s="186"/>
      <c r="R200" s="186"/>
      <c r="S200" s="186"/>
      <c r="T200" s="186"/>
      <c r="U200" s="186"/>
      <c r="V200" s="186"/>
      <c r="W200" s="186"/>
      <c r="X200" s="186"/>
      <c r="Y200" s="186"/>
      <c r="Z200" s="186"/>
      <c r="AA200" s="186"/>
      <c r="AB200" s="186"/>
      <c r="AC200" s="186"/>
      <c r="AD200" s="186"/>
      <c r="AE200" s="186"/>
      <c r="AF200" s="186"/>
      <c r="AG200" s="186"/>
      <c r="AH200" s="186"/>
      <c r="AI200" s="186"/>
      <c r="AJ200" s="186"/>
      <c r="AK200" s="186"/>
      <c r="AL200" s="186"/>
      <c r="AM200" s="186"/>
      <c r="AN200" s="186"/>
      <c r="AO200" s="186"/>
      <c r="AP200" s="186"/>
      <c r="AQ200" s="186"/>
      <c r="AR200" s="186"/>
      <c r="AS200" s="186"/>
    </row>
    <row r="201" spans="1:45" s="229" customFormat="1" x14ac:dyDescent="0.2">
      <c r="A201" s="6" t="s">
        <v>47</v>
      </c>
      <c r="B201" s="228"/>
      <c r="C201" s="102">
        <f t="shared" si="78"/>
        <v>58.9</v>
      </c>
      <c r="D201" s="21">
        <f t="shared" si="79"/>
        <v>1088.5999999999999</v>
      </c>
      <c r="E201" s="35">
        <f t="shared" si="80"/>
        <v>161.70000000000002</v>
      </c>
      <c r="F201" s="38">
        <f t="shared" si="81"/>
        <v>1250.3</v>
      </c>
      <c r="G201" s="38">
        <f t="shared" si="82"/>
        <v>1250</v>
      </c>
      <c r="H201" s="38">
        <f t="shared" si="83"/>
        <v>1250</v>
      </c>
      <c r="I201" s="51">
        <f t="shared" si="74"/>
        <v>-0.29999999999995453</v>
      </c>
      <c r="J201" s="42">
        <f t="shared" si="84"/>
        <v>1088.3</v>
      </c>
      <c r="K201" s="123">
        <f t="shared" si="85"/>
        <v>1250</v>
      </c>
      <c r="L201" s="254"/>
      <c r="M201" s="366"/>
      <c r="N201" s="366"/>
      <c r="O201" s="254"/>
      <c r="P201" s="186"/>
      <c r="Q201" s="186"/>
      <c r="R201" s="186"/>
      <c r="S201" s="186"/>
      <c r="T201" s="186"/>
      <c r="U201" s="186"/>
      <c r="V201" s="186"/>
      <c r="W201" s="186"/>
      <c r="X201" s="186"/>
      <c r="Y201" s="186"/>
      <c r="Z201" s="186"/>
      <c r="AA201" s="186"/>
      <c r="AB201" s="186"/>
      <c r="AC201" s="186"/>
      <c r="AD201" s="186"/>
      <c r="AE201" s="186"/>
      <c r="AF201" s="186"/>
      <c r="AG201" s="186"/>
      <c r="AH201" s="186"/>
      <c r="AI201" s="186"/>
      <c r="AJ201" s="186"/>
      <c r="AK201" s="186"/>
      <c r="AL201" s="186"/>
      <c r="AM201" s="186"/>
      <c r="AN201" s="186"/>
      <c r="AO201" s="186"/>
      <c r="AP201" s="186"/>
      <c r="AQ201" s="186"/>
      <c r="AR201" s="186"/>
      <c r="AS201" s="186"/>
    </row>
    <row r="202" spans="1:45" s="229" customFormat="1" x14ac:dyDescent="0.2">
      <c r="A202" s="8"/>
      <c r="B202" s="236"/>
      <c r="C202" s="103"/>
      <c r="D202" s="32"/>
      <c r="E202" s="70"/>
      <c r="F202" s="41"/>
      <c r="G202" s="41"/>
      <c r="H202" s="44"/>
      <c r="I202" s="52"/>
      <c r="J202" s="44"/>
      <c r="K202" s="125"/>
      <c r="L202" s="254"/>
      <c r="M202" s="367"/>
      <c r="N202" s="366"/>
      <c r="O202" s="254"/>
      <c r="P202" s="186"/>
      <c r="Q202" s="186"/>
      <c r="R202" s="186"/>
      <c r="S202" s="186"/>
      <c r="T202" s="186"/>
      <c r="U202" s="186"/>
      <c r="V202" s="186"/>
      <c r="W202" s="186"/>
      <c r="X202" s="186"/>
      <c r="Y202" s="186"/>
      <c r="Z202" s="186"/>
      <c r="AA202" s="186"/>
      <c r="AB202" s="186"/>
      <c r="AC202" s="186"/>
      <c r="AD202" s="186"/>
      <c r="AE202" s="186"/>
      <c r="AF202" s="186"/>
      <c r="AG202" s="186"/>
      <c r="AH202" s="186"/>
      <c r="AI202" s="186"/>
      <c r="AJ202" s="186"/>
      <c r="AK202" s="186"/>
      <c r="AL202" s="186"/>
      <c r="AM202" s="186"/>
      <c r="AN202" s="186"/>
      <c r="AO202" s="186"/>
      <c r="AP202" s="186"/>
      <c r="AQ202" s="186"/>
      <c r="AR202" s="186"/>
      <c r="AS202" s="186"/>
    </row>
    <row r="203" spans="1:45" s="229" customFormat="1" x14ac:dyDescent="0.2">
      <c r="A203" s="230"/>
      <c r="B203" s="228"/>
      <c r="C203" s="102"/>
      <c r="D203" s="21"/>
      <c r="E203" s="66"/>
      <c r="F203" s="38"/>
      <c r="G203" s="38"/>
      <c r="H203" s="42"/>
      <c r="I203" s="227"/>
      <c r="J203" s="227"/>
      <c r="K203" s="123"/>
      <c r="L203" s="254"/>
      <c r="M203" s="208"/>
      <c r="N203" s="366"/>
      <c r="O203" s="254"/>
      <c r="P203" s="186"/>
      <c r="Q203" s="186"/>
      <c r="R203" s="186"/>
      <c r="S203" s="186"/>
      <c r="T203" s="186"/>
      <c r="U203" s="186"/>
      <c r="V203" s="186"/>
      <c r="W203" s="186"/>
      <c r="X203" s="186"/>
      <c r="Y203" s="186"/>
      <c r="Z203" s="186"/>
      <c r="AA203" s="186"/>
      <c r="AB203" s="186"/>
      <c r="AC203" s="186"/>
      <c r="AD203" s="186"/>
      <c r="AE203" s="186"/>
      <c r="AF203" s="186"/>
      <c r="AG203" s="186"/>
      <c r="AH203" s="186"/>
      <c r="AI203" s="186"/>
      <c r="AJ203" s="186"/>
      <c r="AK203" s="186"/>
      <c r="AL203" s="186"/>
      <c r="AM203" s="186"/>
      <c r="AN203" s="186"/>
      <c r="AO203" s="186"/>
      <c r="AP203" s="186"/>
      <c r="AQ203" s="186"/>
      <c r="AR203" s="186"/>
      <c r="AS203" s="186"/>
    </row>
    <row r="204" spans="1:45" s="229" customFormat="1" x14ac:dyDescent="0.2">
      <c r="A204" s="6" t="s">
        <v>48</v>
      </c>
      <c r="B204" s="21"/>
      <c r="C204" s="102">
        <f t="shared" ref="C204:C224" si="86">C47</f>
        <v>10.199999999999999</v>
      </c>
      <c r="D204" s="21">
        <f t="shared" ref="D204:D224" si="87">$B$174+C204</f>
        <v>1039.8999999999999</v>
      </c>
      <c r="E204" s="35">
        <f t="shared" ref="E204:E224" si="88">$E$17</f>
        <v>161.70000000000002</v>
      </c>
      <c r="F204" s="38">
        <f t="shared" ref="F204:F224" si="89">D204+E204</f>
        <v>1201.5999999999999</v>
      </c>
      <c r="G204" s="38">
        <f t="shared" ref="G204:G224" si="90">ROUND(((F204*10)+0.4)/10,0)</f>
        <v>1202</v>
      </c>
      <c r="H204" s="38">
        <f t="shared" ref="H204:H224" si="91">IF(FLOOR(G204,1)&lt;1000,FLOOR(G204,1),FLOOR((G204),1))</f>
        <v>1202</v>
      </c>
      <c r="I204" s="51">
        <f t="shared" si="74"/>
        <v>0.40000000000009095</v>
      </c>
      <c r="J204" s="42">
        <f t="shared" ref="J204:J224" si="92">I204+D204</f>
        <v>1040.3</v>
      </c>
      <c r="K204" s="123">
        <f t="shared" ref="K204:K224" si="93">H204</f>
        <v>1202</v>
      </c>
      <c r="L204" s="254"/>
      <c r="M204" s="366"/>
      <c r="N204" s="366"/>
      <c r="O204" s="254"/>
      <c r="P204" s="186"/>
      <c r="Q204" s="186"/>
      <c r="R204" s="186"/>
      <c r="S204" s="186"/>
      <c r="T204" s="186"/>
      <c r="U204" s="186"/>
      <c r="V204" s="186"/>
      <c r="W204" s="186"/>
      <c r="X204" s="186"/>
      <c r="Y204" s="186"/>
      <c r="Z204" s="186"/>
      <c r="AA204" s="186"/>
      <c r="AB204" s="186"/>
      <c r="AC204" s="186"/>
      <c r="AD204" s="186"/>
      <c r="AE204" s="186"/>
      <c r="AF204" s="186"/>
      <c r="AG204" s="186"/>
      <c r="AH204" s="186"/>
      <c r="AI204" s="186"/>
      <c r="AJ204" s="186"/>
      <c r="AK204" s="186"/>
      <c r="AL204" s="186"/>
      <c r="AM204" s="186"/>
      <c r="AN204" s="186"/>
      <c r="AO204" s="186"/>
      <c r="AP204" s="186"/>
      <c r="AQ204" s="186"/>
      <c r="AR204" s="186"/>
      <c r="AS204" s="186"/>
    </row>
    <row r="205" spans="1:45" s="229" customFormat="1" x14ac:dyDescent="0.2">
      <c r="A205" s="64" t="s">
        <v>49</v>
      </c>
      <c r="B205" s="68"/>
      <c r="C205" s="102">
        <f t="shared" si="86"/>
        <v>25.6</v>
      </c>
      <c r="D205" s="68">
        <f t="shared" si="87"/>
        <v>1055.2999999999997</v>
      </c>
      <c r="E205" s="35">
        <f t="shared" si="88"/>
        <v>161.70000000000002</v>
      </c>
      <c r="F205" s="42">
        <f t="shared" si="89"/>
        <v>1216.9999999999998</v>
      </c>
      <c r="G205" s="42">
        <f t="shared" si="90"/>
        <v>1217</v>
      </c>
      <c r="H205" s="38">
        <f t="shared" si="91"/>
        <v>1217</v>
      </c>
      <c r="I205" s="51">
        <f t="shared" si="74"/>
        <v>0</v>
      </c>
      <c r="J205" s="42">
        <f t="shared" si="92"/>
        <v>1055.2999999999997</v>
      </c>
      <c r="K205" s="123">
        <f t="shared" si="93"/>
        <v>1217</v>
      </c>
      <c r="L205" s="254"/>
      <c r="M205" s="366"/>
      <c r="N205" s="366"/>
      <c r="O205" s="254"/>
      <c r="P205" s="186"/>
      <c r="Q205" s="186"/>
      <c r="R205" s="186"/>
      <c r="S205" s="186"/>
      <c r="T205" s="186"/>
      <c r="U205" s="186"/>
      <c r="V205" s="186"/>
      <c r="W205" s="186"/>
      <c r="X205" s="186"/>
      <c r="Y205" s="186"/>
      <c r="Z205" s="186"/>
      <c r="AA205" s="186"/>
      <c r="AB205" s="186"/>
      <c r="AC205" s="186"/>
      <c r="AD205" s="186"/>
      <c r="AE205" s="186"/>
      <c r="AF205" s="186"/>
      <c r="AG205" s="186"/>
      <c r="AH205" s="186"/>
      <c r="AI205" s="186"/>
      <c r="AJ205" s="186"/>
      <c r="AK205" s="186"/>
      <c r="AL205" s="186"/>
      <c r="AM205" s="186"/>
      <c r="AN205" s="186"/>
      <c r="AO205" s="186"/>
      <c r="AP205" s="186"/>
      <c r="AQ205" s="186"/>
      <c r="AR205" s="186"/>
      <c r="AS205" s="186"/>
    </row>
    <row r="206" spans="1:45" s="229" customFormat="1" x14ac:dyDescent="0.2">
      <c r="A206" s="6" t="s">
        <v>50</v>
      </c>
      <c r="B206" s="21"/>
      <c r="C206" s="102">
        <f t="shared" si="86"/>
        <v>32.4</v>
      </c>
      <c r="D206" s="21">
        <f t="shared" si="87"/>
        <v>1062.0999999999999</v>
      </c>
      <c r="E206" s="35">
        <f t="shared" si="88"/>
        <v>161.70000000000002</v>
      </c>
      <c r="F206" s="38">
        <f t="shared" si="89"/>
        <v>1223.8</v>
      </c>
      <c r="G206" s="38">
        <f t="shared" si="90"/>
        <v>1224</v>
      </c>
      <c r="H206" s="38">
        <f t="shared" si="91"/>
        <v>1224</v>
      </c>
      <c r="I206" s="51">
        <f t="shared" si="74"/>
        <v>0.20000000000004547</v>
      </c>
      <c r="J206" s="42">
        <f t="shared" si="92"/>
        <v>1062.3</v>
      </c>
      <c r="K206" s="123">
        <f t="shared" si="93"/>
        <v>1224</v>
      </c>
      <c r="L206" s="254"/>
      <c r="M206" s="366"/>
      <c r="N206" s="366"/>
      <c r="O206" s="254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6"/>
    </row>
    <row r="207" spans="1:45" s="229" customFormat="1" x14ac:dyDescent="0.2">
      <c r="A207" s="6" t="s">
        <v>51</v>
      </c>
      <c r="B207" s="21"/>
      <c r="C207" s="67">
        <f t="shared" si="86"/>
        <v>37.700000000000003</v>
      </c>
      <c r="D207" s="21">
        <f t="shared" si="87"/>
        <v>1067.3999999999999</v>
      </c>
      <c r="E207" s="35">
        <f t="shared" si="88"/>
        <v>161.70000000000002</v>
      </c>
      <c r="F207" s="38">
        <f t="shared" si="89"/>
        <v>1229.0999999999999</v>
      </c>
      <c r="G207" s="38">
        <f t="shared" si="90"/>
        <v>1229</v>
      </c>
      <c r="H207" s="38">
        <f t="shared" si="91"/>
        <v>1229</v>
      </c>
      <c r="I207" s="51">
        <f t="shared" si="74"/>
        <v>-9.9999999999909051E-2</v>
      </c>
      <c r="J207" s="42">
        <f t="shared" si="92"/>
        <v>1067.3</v>
      </c>
      <c r="K207" s="123">
        <f t="shared" si="93"/>
        <v>1229</v>
      </c>
      <c r="L207" s="254"/>
      <c r="M207" s="366"/>
      <c r="N207" s="366"/>
      <c r="O207" s="254"/>
      <c r="P207" s="186"/>
      <c r="Q207" s="186"/>
      <c r="R207" s="186"/>
      <c r="S207" s="186"/>
      <c r="T207" s="186"/>
      <c r="U207" s="186"/>
      <c r="V207" s="186"/>
      <c r="W207" s="186"/>
      <c r="X207" s="186"/>
      <c r="Y207" s="186"/>
      <c r="Z207" s="186"/>
      <c r="AA207" s="186"/>
      <c r="AB207" s="186"/>
      <c r="AC207" s="186"/>
      <c r="AD207" s="186"/>
      <c r="AE207" s="186"/>
      <c r="AF207" s="186"/>
      <c r="AG207" s="186"/>
      <c r="AH207" s="186"/>
      <c r="AI207" s="186"/>
      <c r="AJ207" s="186"/>
      <c r="AK207" s="186"/>
      <c r="AL207" s="186"/>
      <c r="AM207" s="186"/>
      <c r="AN207" s="186"/>
      <c r="AO207" s="186"/>
      <c r="AP207" s="186"/>
      <c r="AQ207" s="186"/>
      <c r="AR207" s="186"/>
      <c r="AS207" s="186"/>
    </row>
    <row r="208" spans="1:45" s="229" customFormat="1" x14ac:dyDescent="0.2">
      <c r="A208" s="9" t="s">
        <v>52</v>
      </c>
      <c r="B208" s="22" t="s">
        <v>53</v>
      </c>
      <c r="C208" s="74">
        <f t="shared" si="86"/>
        <v>35.299999999999997</v>
      </c>
      <c r="D208" s="23">
        <f t="shared" si="87"/>
        <v>1064.9999999999998</v>
      </c>
      <c r="E208" s="36">
        <f t="shared" si="88"/>
        <v>161.70000000000002</v>
      </c>
      <c r="F208" s="36">
        <f t="shared" si="89"/>
        <v>1226.6999999999998</v>
      </c>
      <c r="G208" s="36">
        <f t="shared" si="90"/>
        <v>1227</v>
      </c>
      <c r="H208" s="36">
        <f t="shared" si="91"/>
        <v>1227</v>
      </c>
      <c r="I208" s="53">
        <f t="shared" si="74"/>
        <v>0.3000000000001819</v>
      </c>
      <c r="J208" s="45">
        <f t="shared" si="92"/>
        <v>1065.3</v>
      </c>
      <c r="K208" s="126">
        <f t="shared" si="93"/>
        <v>1227</v>
      </c>
      <c r="L208" s="254"/>
      <c r="M208" s="366"/>
      <c r="N208" s="366"/>
      <c r="O208" s="254"/>
      <c r="P208" s="186"/>
      <c r="Q208" s="186"/>
      <c r="R208" s="186"/>
      <c r="S208" s="186"/>
      <c r="T208" s="186"/>
      <c r="U208" s="186"/>
      <c r="V208" s="186"/>
      <c r="W208" s="186"/>
      <c r="X208" s="186"/>
      <c r="Y208" s="186"/>
      <c r="Z208" s="186"/>
      <c r="AA208" s="186"/>
      <c r="AB208" s="186"/>
      <c r="AC208" s="186"/>
      <c r="AD208" s="186"/>
      <c r="AE208" s="186"/>
      <c r="AF208" s="186"/>
      <c r="AG208" s="186"/>
      <c r="AH208" s="186"/>
      <c r="AI208" s="186"/>
      <c r="AJ208" s="186"/>
      <c r="AK208" s="186"/>
      <c r="AL208" s="186"/>
      <c r="AM208" s="186"/>
      <c r="AN208" s="186"/>
      <c r="AO208" s="186"/>
      <c r="AP208" s="186"/>
      <c r="AQ208" s="186"/>
      <c r="AR208" s="186"/>
      <c r="AS208" s="186"/>
    </row>
    <row r="209" spans="1:45" s="229" customFormat="1" x14ac:dyDescent="0.2">
      <c r="A209" s="6" t="s">
        <v>54</v>
      </c>
      <c r="B209" s="21"/>
      <c r="C209" s="25">
        <f t="shared" si="86"/>
        <v>47.1</v>
      </c>
      <c r="D209" s="21">
        <f t="shared" si="87"/>
        <v>1076.7999999999997</v>
      </c>
      <c r="E209" s="35">
        <f t="shared" si="88"/>
        <v>161.70000000000002</v>
      </c>
      <c r="F209" s="38">
        <f t="shared" si="89"/>
        <v>1238.4999999999998</v>
      </c>
      <c r="G209" s="38">
        <f t="shared" si="90"/>
        <v>1239</v>
      </c>
      <c r="H209" s="38">
        <f t="shared" si="91"/>
        <v>1239</v>
      </c>
      <c r="I209" s="50">
        <f>H209-F209</f>
        <v>0.50000000000022737</v>
      </c>
      <c r="J209" s="42">
        <f t="shared" si="92"/>
        <v>1077.3</v>
      </c>
      <c r="K209" s="122">
        <f t="shared" si="93"/>
        <v>1239</v>
      </c>
      <c r="L209" s="254"/>
      <c r="M209" s="366"/>
      <c r="N209" s="366"/>
      <c r="O209" s="254"/>
      <c r="P209" s="186"/>
      <c r="Q209" s="186"/>
      <c r="R209" s="186"/>
      <c r="S209" s="186"/>
      <c r="T209" s="186"/>
      <c r="U209" s="186"/>
      <c r="V209" s="186"/>
      <c r="W209" s="186"/>
      <c r="X209" s="186"/>
      <c r="Y209" s="186"/>
      <c r="Z209" s="186"/>
      <c r="AA209" s="186"/>
      <c r="AB209" s="186"/>
      <c r="AC209" s="186"/>
      <c r="AD209" s="186"/>
      <c r="AE209" s="186"/>
      <c r="AF209" s="186"/>
      <c r="AG209" s="186"/>
      <c r="AH209" s="186"/>
      <c r="AI209" s="186"/>
      <c r="AJ209" s="186"/>
      <c r="AK209" s="186"/>
      <c r="AL209" s="186"/>
      <c r="AM209" s="186"/>
      <c r="AN209" s="186"/>
      <c r="AO209" s="186"/>
      <c r="AP209" s="186"/>
      <c r="AQ209" s="186"/>
      <c r="AR209" s="186"/>
      <c r="AS209" s="186"/>
    </row>
    <row r="210" spans="1:45" s="229" customFormat="1" x14ac:dyDescent="0.2">
      <c r="A210" s="6" t="s">
        <v>55</v>
      </c>
      <c r="B210" s="228"/>
      <c r="C210" s="67">
        <f t="shared" si="86"/>
        <v>62.9</v>
      </c>
      <c r="D210" s="21">
        <f t="shared" si="87"/>
        <v>1092.5999999999999</v>
      </c>
      <c r="E210" s="35">
        <f t="shared" si="88"/>
        <v>161.70000000000002</v>
      </c>
      <c r="F210" s="38">
        <f t="shared" si="89"/>
        <v>1254.3</v>
      </c>
      <c r="G210" s="38">
        <f t="shared" si="90"/>
        <v>1254</v>
      </c>
      <c r="H210" s="38">
        <f t="shared" si="91"/>
        <v>1254</v>
      </c>
      <c r="I210" s="50">
        <f t="shared" ref="I210:I224" si="94">H210-F210</f>
        <v>-0.29999999999995453</v>
      </c>
      <c r="J210" s="42">
        <f t="shared" si="92"/>
        <v>1092.3</v>
      </c>
      <c r="K210" s="122">
        <f t="shared" si="93"/>
        <v>1254</v>
      </c>
      <c r="L210" s="254"/>
      <c r="M210" s="366"/>
      <c r="N210" s="366"/>
      <c r="O210" s="254"/>
      <c r="P210" s="186"/>
      <c r="Q210" s="186"/>
      <c r="R210" s="186"/>
      <c r="S210" s="186"/>
      <c r="T210" s="186"/>
      <c r="U210" s="186"/>
      <c r="V210" s="186"/>
      <c r="W210" s="186"/>
      <c r="X210" s="186"/>
      <c r="Y210" s="186"/>
      <c r="Z210" s="186"/>
      <c r="AA210" s="186"/>
      <c r="AB210" s="186"/>
      <c r="AC210" s="186"/>
      <c r="AD210" s="186"/>
      <c r="AE210" s="186"/>
      <c r="AF210" s="186"/>
      <c r="AG210" s="186"/>
      <c r="AH210" s="186"/>
      <c r="AI210" s="186"/>
      <c r="AJ210" s="186"/>
      <c r="AK210" s="186"/>
      <c r="AL210" s="186"/>
      <c r="AM210" s="186"/>
      <c r="AN210" s="186"/>
      <c r="AO210" s="186"/>
      <c r="AP210" s="186"/>
      <c r="AQ210" s="186"/>
      <c r="AR210" s="186"/>
      <c r="AS210" s="186"/>
    </row>
    <row r="211" spans="1:45" s="229" customFormat="1" x14ac:dyDescent="0.2">
      <c r="A211" s="6" t="s">
        <v>56</v>
      </c>
      <c r="B211" s="228"/>
      <c r="C211" s="67">
        <f t="shared" si="86"/>
        <v>69</v>
      </c>
      <c r="D211" s="21">
        <f t="shared" si="87"/>
        <v>1098.6999999999998</v>
      </c>
      <c r="E211" s="35">
        <f t="shared" si="88"/>
        <v>161.70000000000002</v>
      </c>
      <c r="F211" s="38">
        <f t="shared" si="89"/>
        <v>1260.3999999999999</v>
      </c>
      <c r="G211" s="38">
        <f t="shared" si="90"/>
        <v>1260</v>
      </c>
      <c r="H211" s="38">
        <f t="shared" si="91"/>
        <v>1260</v>
      </c>
      <c r="I211" s="50">
        <f t="shared" si="94"/>
        <v>-0.39999999999986358</v>
      </c>
      <c r="J211" s="42">
        <f t="shared" si="92"/>
        <v>1098.3</v>
      </c>
      <c r="K211" s="122">
        <f t="shared" si="93"/>
        <v>1260</v>
      </c>
      <c r="L211" s="254"/>
      <c r="M211" s="366"/>
      <c r="N211" s="366"/>
      <c r="O211" s="254"/>
      <c r="P211" s="186"/>
      <c r="Q211" s="186"/>
      <c r="R211" s="186"/>
      <c r="S211" s="186"/>
      <c r="T211" s="186"/>
      <c r="U211" s="186"/>
      <c r="V211" s="186"/>
      <c r="W211" s="186"/>
      <c r="X211" s="186"/>
      <c r="Y211" s="186"/>
      <c r="Z211" s="186"/>
      <c r="AA211" s="186"/>
      <c r="AB211" s="186"/>
      <c r="AC211" s="186"/>
      <c r="AD211" s="186"/>
      <c r="AE211" s="186"/>
      <c r="AF211" s="186"/>
      <c r="AG211" s="186"/>
      <c r="AH211" s="186"/>
      <c r="AI211" s="186"/>
      <c r="AJ211" s="186"/>
      <c r="AK211" s="186"/>
      <c r="AL211" s="186"/>
      <c r="AM211" s="186"/>
      <c r="AN211" s="186"/>
      <c r="AO211" s="186"/>
      <c r="AP211" s="186"/>
      <c r="AQ211" s="186"/>
      <c r="AR211" s="186"/>
      <c r="AS211" s="186"/>
    </row>
    <row r="212" spans="1:45" s="229" customFormat="1" x14ac:dyDescent="0.2">
      <c r="A212" s="6" t="s">
        <v>57</v>
      </c>
      <c r="B212" s="228"/>
      <c r="C212" s="67">
        <f t="shared" si="86"/>
        <v>82.1</v>
      </c>
      <c r="D212" s="21">
        <f t="shared" si="87"/>
        <v>1111.7999999999997</v>
      </c>
      <c r="E212" s="35">
        <f t="shared" si="88"/>
        <v>161.70000000000002</v>
      </c>
      <c r="F212" s="38">
        <f t="shared" si="89"/>
        <v>1273.4999999999998</v>
      </c>
      <c r="G212" s="38">
        <f t="shared" si="90"/>
        <v>1274</v>
      </c>
      <c r="H212" s="38">
        <f t="shared" si="91"/>
        <v>1274</v>
      </c>
      <c r="I212" s="50">
        <f t="shared" si="94"/>
        <v>0.50000000000022737</v>
      </c>
      <c r="J212" s="42">
        <f t="shared" si="92"/>
        <v>1112.3</v>
      </c>
      <c r="K212" s="122">
        <f t="shared" si="93"/>
        <v>1274</v>
      </c>
      <c r="L212" s="254"/>
      <c r="M212" s="366"/>
      <c r="N212" s="366"/>
      <c r="O212" s="254"/>
      <c r="P212" s="186"/>
      <c r="Q212" s="186"/>
      <c r="R212" s="186"/>
      <c r="S212" s="186"/>
      <c r="T212" s="186"/>
      <c r="U212" s="186"/>
      <c r="V212" s="186"/>
      <c r="W212" s="186"/>
      <c r="X212" s="186"/>
      <c r="Y212" s="186"/>
      <c r="Z212" s="186"/>
      <c r="AA212" s="186"/>
      <c r="AB212" s="186"/>
      <c r="AC212" s="186"/>
      <c r="AD212" s="186"/>
      <c r="AE212" s="186"/>
      <c r="AF212" s="186"/>
      <c r="AG212" s="186"/>
      <c r="AH212" s="186"/>
      <c r="AI212" s="186"/>
      <c r="AJ212" s="186"/>
      <c r="AK212" s="186"/>
      <c r="AL212" s="186"/>
      <c r="AM212" s="186"/>
      <c r="AN212" s="186"/>
      <c r="AO212" s="186"/>
      <c r="AP212" s="186"/>
      <c r="AQ212" s="186"/>
      <c r="AR212" s="186"/>
      <c r="AS212" s="186"/>
    </row>
    <row r="213" spans="1:45" s="229" customFormat="1" x14ac:dyDescent="0.2">
      <c r="A213" s="6" t="s">
        <v>58</v>
      </c>
      <c r="B213" s="228"/>
      <c r="C213" s="67">
        <f t="shared" si="86"/>
        <v>97.8</v>
      </c>
      <c r="D213" s="21">
        <f t="shared" si="87"/>
        <v>1127.4999999999998</v>
      </c>
      <c r="E213" s="35">
        <f t="shared" si="88"/>
        <v>161.70000000000002</v>
      </c>
      <c r="F213" s="38">
        <f t="shared" si="89"/>
        <v>1289.1999999999998</v>
      </c>
      <c r="G213" s="38">
        <f t="shared" si="90"/>
        <v>1289</v>
      </c>
      <c r="H213" s="38">
        <f t="shared" si="91"/>
        <v>1289</v>
      </c>
      <c r="I213" s="50">
        <f t="shared" si="94"/>
        <v>-0.1999999999998181</v>
      </c>
      <c r="J213" s="42">
        <f t="shared" si="92"/>
        <v>1127.3</v>
      </c>
      <c r="K213" s="122">
        <f t="shared" si="93"/>
        <v>1289</v>
      </c>
      <c r="L213" s="254"/>
      <c r="M213" s="366"/>
      <c r="N213" s="366"/>
      <c r="O213" s="254"/>
      <c r="P213" s="186"/>
      <c r="Q213" s="186"/>
      <c r="R213" s="186"/>
      <c r="S213" s="186"/>
      <c r="T213" s="186"/>
      <c r="U213" s="186"/>
      <c r="V213" s="186"/>
      <c r="W213" s="186"/>
      <c r="X213" s="186"/>
      <c r="Y213" s="186"/>
      <c r="Z213" s="186"/>
      <c r="AA213" s="186"/>
      <c r="AB213" s="186"/>
      <c r="AC213" s="186"/>
      <c r="AD213" s="186"/>
      <c r="AE213" s="186"/>
      <c r="AF213" s="186"/>
      <c r="AG213" s="186"/>
      <c r="AH213" s="186"/>
      <c r="AI213" s="186"/>
      <c r="AJ213" s="186"/>
      <c r="AK213" s="186"/>
      <c r="AL213" s="186"/>
      <c r="AM213" s="186"/>
      <c r="AN213" s="186"/>
      <c r="AO213" s="186"/>
      <c r="AP213" s="186"/>
      <c r="AQ213" s="186"/>
      <c r="AR213" s="186"/>
      <c r="AS213" s="186"/>
    </row>
    <row r="214" spans="1:45" s="229" customFormat="1" x14ac:dyDescent="0.2">
      <c r="A214" s="6" t="s">
        <v>59</v>
      </c>
      <c r="B214" s="228"/>
      <c r="C214" s="67">
        <f t="shared" si="86"/>
        <v>85.7</v>
      </c>
      <c r="D214" s="21">
        <f t="shared" si="87"/>
        <v>1115.3999999999999</v>
      </c>
      <c r="E214" s="35">
        <f t="shared" si="88"/>
        <v>161.70000000000002</v>
      </c>
      <c r="F214" s="38">
        <f t="shared" si="89"/>
        <v>1277.0999999999999</v>
      </c>
      <c r="G214" s="38">
        <f t="shared" si="90"/>
        <v>1277</v>
      </c>
      <c r="H214" s="38">
        <f t="shared" si="91"/>
        <v>1277</v>
      </c>
      <c r="I214" s="50">
        <f t="shared" si="94"/>
        <v>-9.9999999999909051E-2</v>
      </c>
      <c r="J214" s="42">
        <f t="shared" si="92"/>
        <v>1115.3</v>
      </c>
      <c r="K214" s="122">
        <f t="shared" si="93"/>
        <v>1277</v>
      </c>
      <c r="L214" s="254"/>
      <c r="M214" s="366"/>
      <c r="N214" s="366"/>
      <c r="O214" s="254"/>
      <c r="P214" s="186"/>
      <c r="Q214" s="186"/>
      <c r="R214" s="186"/>
      <c r="S214" s="186"/>
      <c r="T214" s="186"/>
      <c r="U214" s="186"/>
      <c r="V214" s="186"/>
      <c r="W214" s="186"/>
      <c r="X214" s="186"/>
      <c r="Y214" s="186"/>
      <c r="Z214" s="186"/>
      <c r="AA214" s="186"/>
      <c r="AB214" s="186"/>
      <c r="AC214" s="186"/>
      <c r="AD214" s="186"/>
      <c r="AE214" s="186"/>
      <c r="AF214" s="186"/>
      <c r="AG214" s="186"/>
      <c r="AH214" s="186"/>
      <c r="AI214" s="186"/>
      <c r="AJ214" s="186"/>
      <c r="AK214" s="186"/>
      <c r="AL214" s="186"/>
      <c r="AM214" s="186"/>
      <c r="AN214" s="186"/>
      <c r="AO214" s="186"/>
      <c r="AP214" s="186"/>
      <c r="AQ214" s="186"/>
      <c r="AR214" s="186"/>
      <c r="AS214" s="186"/>
    </row>
    <row r="215" spans="1:45" s="229" customFormat="1" x14ac:dyDescent="0.2">
      <c r="A215" s="6" t="s">
        <v>60</v>
      </c>
      <c r="B215" s="228"/>
      <c r="C215" s="67">
        <f t="shared" si="86"/>
        <v>84.6</v>
      </c>
      <c r="D215" s="21">
        <f t="shared" si="87"/>
        <v>1114.2999999999997</v>
      </c>
      <c r="E215" s="35">
        <f t="shared" si="88"/>
        <v>161.70000000000002</v>
      </c>
      <c r="F215" s="38">
        <f t="shared" si="89"/>
        <v>1275.9999999999998</v>
      </c>
      <c r="G215" s="38">
        <f t="shared" si="90"/>
        <v>1276</v>
      </c>
      <c r="H215" s="38">
        <f t="shared" si="91"/>
        <v>1276</v>
      </c>
      <c r="I215" s="50">
        <f t="shared" si="94"/>
        <v>0</v>
      </c>
      <c r="J215" s="42">
        <f t="shared" si="92"/>
        <v>1114.2999999999997</v>
      </c>
      <c r="K215" s="122">
        <f t="shared" si="93"/>
        <v>1276</v>
      </c>
      <c r="L215" s="254"/>
      <c r="M215" s="366"/>
      <c r="N215" s="366"/>
      <c r="O215" s="254"/>
      <c r="P215" s="186"/>
      <c r="Q215" s="186"/>
      <c r="R215" s="186"/>
      <c r="S215" s="186"/>
      <c r="T215" s="186"/>
      <c r="U215" s="186"/>
      <c r="V215" s="186"/>
      <c r="W215" s="186"/>
      <c r="X215" s="186"/>
      <c r="Y215" s="186"/>
      <c r="Z215" s="186"/>
      <c r="AA215" s="186"/>
      <c r="AB215" s="186"/>
      <c r="AC215" s="186"/>
      <c r="AD215" s="186"/>
      <c r="AE215" s="186"/>
      <c r="AF215" s="186"/>
      <c r="AG215" s="186"/>
      <c r="AH215" s="186"/>
      <c r="AI215" s="186"/>
      <c r="AJ215" s="186"/>
      <c r="AK215" s="186"/>
      <c r="AL215" s="186"/>
      <c r="AM215" s="186"/>
      <c r="AN215" s="186"/>
      <c r="AO215" s="186"/>
      <c r="AP215" s="186"/>
      <c r="AQ215" s="186"/>
      <c r="AR215" s="186"/>
      <c r="AS215" s="186"/>
    </row>
    <row r="216" spans="1:45" s="229" customFormat="1" x14ac:dyDescent="0.2">
      <c r="A216" s="6" t="s">
        <v>61</v>
      </c>
      <c r="B216" s="228"/>
      <c r="C216" s="67">
        <f t="shared" si="86"/>
        <v>98.6</v>
      </c>
      <c r="D216" s="21">
        <f t="shared" si="87"/>
        <v>1128.2999999999997</v>
      </c>
      <c r="E216" s="35">
        <f t="shared" si="88"/>
        <v>161.70000000000002</v>
      </c>
      <c r="F216" s="38">
        <f t="shared" si="89"/>
        <v>1289.9999999999998</v>
      </c>
      <c r="G216" s="38">
        <f t="shared" si="90"/>
        <v>1290</v>
      </c>
      <c r="H216" s="38">
        <f t="shared" si="91"/>
        <v>1290</v>
      </c>
      <c r="I216" s="50">
        <f t="shared" si="94"/>
        <v>0</v>
      </c>
      <c r="J216" s="42">
        <f t="shared" si="92"/>
        <v>1128.2999999999997</v>
      </c>
      <c r="K216" s="122">
        <f t="shared" si="93"/>
        <v>1290</v>
      </c>
      <c r="L216" s="254"/>
      <c r="M216" s="366"/>
      <c r="N216" s="366"/>
      <c r="O216" s="254"/>
      <c r="P216" s="186"/>
      <c r="Q216" s="186"/>
      <c r="R216" s="186"/>
      <c r="S216" s="186"/>
      <c r="T216" s="186"/>
      <c r="U216" s="186"/>
      <c r="V216" s="186"/>
      <c r="W216" s="186"/>
      <c r="X216" s="186"/>
      <c r="Y216" s="186"/>
      <c r="Z216" s="186"/>
      <c r="AA216" s="186"/>
      <c r="AB216" s="186"/>
      <c r="AC216" s="186"/>
      <c r="AD216" s="186"/>
      <c r="AE216" s="186"/>
      <c r="AF216" s="186"/>
      <c r="AG216" s="186"/>
      <c r="AH216" s="186"/>
      <c r="AI216" s="186"/>
      <c r="AJ216" s="186"/>
      <c r="AK216" s="186"/>
      <c r="AL216" s="186"/>
      <c r="AM216" s="186"/>
      <c r="AN216" s="186"/>
      <c r="AO216" s="186"/>
      <c r="AP216" s="186"/>
      <c r="AQ216" s="186"/>
      <c r="AR216" s="186"/>
      <c r="AS216" s="186"/>
    </row>
    <row r="217" spans="1:45" s="229" customFormat="1" x14ac:dyDescent="0.2">
      <c r="A217" s="7" t="s">
        <v>72</v>
      </c>
      <c r="B217" s="228"/>
      <c r="C217" s="67">
        <f t="shared" si="86"/>
        <v>32.4</v>
      </c>
      <c r="D217" s="21">
        <f t="shared" si="87"/>
        <v>1062.0999999999999</v>
      </c>
      <c r="E217" s="35">
        <f t="shared" si="88"/>
        <v>161.70000000000002</v>
      </c>
      <c r="F217" s="38">
        <f t="shared" si="89"/>
        <v>1223.8</v>
      </c>
      <c r="G217" s="38">
        <f t="shared" si="90"/>
        <v>1224</v>
      </c>
      <c r="H217" s="38">
        <f t="shared" si="91"/>
        <v>1224</v>
      </c>
      <c r="I217" s="50">
        <f t="shared" si="94"/>
        <v>0.20000000000004547</v>
      </c>
      <c r="J217" s="42">
        <f t="shared" si="92"/>
        <v>1062.3</v>
      </c>
      <c r="K217" s="122">
        <f t="shared" si="93"/>
        <v>1224</v>
      </c>
      <c r="L217" s="254"/>
      <c r="M217" s="366"/>
      <c r="N217" s="366"/>
      <c r="O217" s="254"/>
      <c r="P217" s="186"/>
      <c r="Q217" s="186"/>
      <c r="R217" s="186"/>
      <c r="S217" s="186"/>
      <c r="T217" s="186"/>
      <c r="U217" s="186"/>
      <c r="V217" s="186"/>
      <c r="W217" s="186"/>
      <c r="X217" s="186"/>
      <c r="Y217" s="186"/>
      <c r="Z217" s="186"/>
      <c r="AA217" s="186"/>
      <c r="AB217" s="186"/>
      <c r="AC217" s="186"/>
      <c r="AD217" s="186"/>
      <c r="AE217" s="186"/>
      <c r="AF217" s="186"/>
      <c r="AG217" s="186"/>
      <c r="AH217" s="186"/>
      <c r="AI217" s="186"/>
      <c r="AJ217" s="186"/>
      <c r="AK217" s="186"/>
      <c r="AL217" s="186"/>
      <c r="AM217" s="186"/>
      <c r="AN217" s="186"/>
      <c r="AO217" s="186"/>
      <c r="AP217" s="186"/>
      <c r="AQ217" s="186"/>
      <c r="AR217" s="186"/>
      <c r="AS217" s="186"/>
    </row>
    <row r="218" spans="1:45" s="229" customFormat="1" x14ac:dyDescent="0.2">
      <c r="A218" s="7" t="s">
        <v>73</v>
      </c>
      <c r="B218" s="228"/>
      <c r="C218" s="67">
        <f t="shared" si="86"/>
        <v>37.700000000000003</v>
      </c>
      <c r="D218" s="21">
        <f t="shared" si="87"/>
        <v>1067.3999999999999</v>
      </c>
      <c r="E218" s="35">
        <f t="shared" si="88"/>
        <v>161.70000000000002</v>
      </c>
      <c r="F218" s="38">
        <f t="shared" si="89"/>
        <v>1229.0999999999999</v>
      </c>
      <c r="G218" s="38">
        <f t="shared" si="90"/>
        <v>1229</v>
      </c>
      <c r="H218" s="38">
        <f t="shared" si="91"/>
        <v>1229</v>
      </c>
      <c r="I218" s="50">
        <f t="shared" si="94"/>
        <v>-9.9999999999909051E-2</v>
      </c>
      <c r="J218" s="42">
        <f t="shared" si="92"/>
        <v>1067.3</v>
      </c>
      <c r="K218" s="122">
        <f t="shared" si="93"/>
        <v>1229</v>
      </c>
      <c r="L218" s="254"/>
      <c r="M218" s="366"/>
      <c r="N218" s="366"/>
      <c r="O218" s="254"/>
      <c r="P218" s="186"/>
      <c r="Q218" s="186"/>
      <c r="R218" s="186"/>
      <c r="S218" s="186"/>
      <c r="T218" s="186"/>
      <c r="U218" s="186"/>
      <c r="V218" s="186"/>
      <c r="W218" s="186"/>
      <c r="X218" s="186"/>
      <c r="Y218" s="186"/>
      <c r="Z218" s="186"/>
      <c r="AA218" s="186"/>
      <c r="AB218" s="186"/>
      <c r="AC218" s="186"/>
      <c r="AD218" s="186"/>
      <c r="AE218" s="186"/>
      <c r="AF218" s="186"/>
      <c r="AG218" s="186"/>
      <c r="AH218" s="186"/>
      <c r="AI218" s="186"/>
      <c r="AJ218" s="186"/>
      <c r="AK218" s="186"/>
      <c r="AL218" s="186"/>
      <c r="AM218" s="186"/>
      <c r="AN218" s="186"/>
      <c r="AO218" s="186"/>
      <c r="AP218" s="186"/>
      <c r="AQ218" s="186"/>
      <c r="AR218" s="186"/>
      <c r="AS218" s="186"/>
    </row>
    <row r="219" spans="1:45" s="229" customFormat="1" x14ac:dyDescent="0.2">
      <c r="A219" s="7" t="s">
        <v>74</v>
      </c>
      <c r="B219" s="228"/>
      <c r="C219" s="67">
        <f t="shared" si="86"/>
        <v>47.1</v>
      </c>
      <c r="D219" s="21">
        <f t="shared" si="87"/>
        <v>1076.7999999999997</v>
      </c>
      <c r="E219" s="35">
        <f t="shared" si="88"/>
        <v>161.70000000000002</v>
      </c>
      <c r="F219" s="38">
        <f t="shared" si="89"/>
        <v>1238.4999999999998</v>
      </c>
      <c r="G219" s="38">
        <f t="shared" si="90"/>
        <v>1239</v>
      </c>
      <c r="H219" s="38">
        <f t="shared" si="91"/>
        <v>1239</v>
      </c>
      <c r="I219" s="50">
        <f t="shared" si="94"/>
        <v>0.50000000000022737</v>
      </c>
      <c r="J219" s="42">
        <f t="shared" si="92"/>
        <v>1077.3</v>
      </c>
      <c r="K219" s="122">
        <f t="shared" si="93"/>
        <v>1239</v>
      </c>
      <c r="L219" s="254"/>
      <c r="M219" s="366"/>
      <c r="N219" s="366"/>
      <c r="O219" s="254"/>
      <c r="P219" s="186"/>
      <c r="Q219" s="186"/>
      <c r="R219" s="186"/>
      <c r="S219" s="186"/>
      <c r="T219" s="186"/>
      <c r="U219" s="186"/>
      <c r="V219" s="186"/>
      <c r="W219" s="186"/>
      <c r="X219" s="186"/>
      <c r="Y219" s="186"/>
      <c r="Z219" s="186"/>
      <c r="AA219" s="186"/>
      <c r="AB219" s="186"/>
      <c r="AC219" s="186"/>
      <c r="AD219" s="186"/>
      <c r="AE219" s="186"/>
      <c r="AF219" s="186"/>
      <c r="AG219" s="186"/>
      <c r="AH219" s="186"/>
      <c r="AI219" s="186"/>
      <c r="AJ219" s="186"/>
      <c r="AK219" s="186"/>
      <c r="AL219" s="186"/>
      <c r="AM219" s="186"/>
      <c r="AN219" s="186"/>
      <c r="AO219" s="186"/>
      <c r="AP219" s="186"/>
      <c r="AQ219" s="186"/>
      <c r="AR219" s="186"/>
      <c r="AS219" s="186"/>
    </row>
    <row r="220" spans="1:45" s="229" customFormat="1" x14ac:dyDescent="0.2">
      <c r="A220" s="7" t="s">
        <v>75</v>
      </c>
      <c r="B220" s="228"/>
      <c r="C220" s="67">
        <f t="shared" si="86"/>
        <v>62.9</v>
      </c>
      <c r="D220" s="21">
        <f t="shared" si="87"/>
        <v>1092.5999999999999</v>
      </c>
      <c r="E220" s="35">
        <f t="shared" si="88"/>
        <v>161.70000000000002</v>
      </c>
      <c r="F220" s="38">
        <f t="shared" si="89"/>
        <v>1254.3</v>
      </c>
      <c r="G220" s="38">
        <f t="shared" si="90"/>
        <v>1254</v>
      </c>
      <c r="H220" s="38">
        <f t="shared" si="91"/>
        <v>1254</v>
      </c>
      <c r="I220" s="50">
        <f t="shared" si="94"/>
        <v>-0.29999999999995453</v>
      </c>
      <c r="J220" s="42">
        <f t="shared" si="92"/>
        <v>1092.3</v>
      </c>
      <c r="K220" s="122">
        <f t="shared" si="93"/>
        <v>1254</v>
      </c>
      <c r="L220" s="254"/>
      <c r="M220" s="366"/>
      <c r="N220" s="366"/>
      <c r="O220" s="254"/>
      <c r="P220" s="186"/>
      <c r="Q220" s="186"/>
      <c r="R220" s="186"/>
      <c r="S220" s="186"/>
      <c r="T220" s="186"/>
      <c r="U220" s="186"/>
      <c r="V220" s="186"/>
      <c r="W220" s="186"/>
      <c r="X220" s="186"/>
      <c r="Y220" s="186"/>
      <c r="Z220" s="186"/>
      <c r="AA220" s="186"/>
      <c r="AB220" s="186"/>
      <c r="AC220" s="186"/>
      <c r="AD220" s="186"/>
      <c r="AE220" s="186"/>
      <c r="AF220" s="186"/>
      <c r="AG220" s="186"/>
      <c r="AH220" s="186"/>
      <c r="AI220" s="186"/>
      <c r="AJ220" s="186"/>
      <c r="AK220" s="186"/>
      <c r="AL220" s="186"/>
      <c r="AM220" s="186"/>
      <c r="AN220" s="186"/>
      <c r="AO220" s="186"/>
      <c r="AP220" s="186"/>
      <c r="AQ220" s="186"/>
      <c r="AR220" s="186"/>
      <c r="AS220" s="186"/>
    </row>
    <row r="221" spans="1:45" s="229" customFormat="1" x14ac:dyDescent="0.2">
      <c r="A221" s="7" t="s">
        <v>76</v>
      </c>
      <c r="B221" s="228"/>
      <c r="C221" s="67">
        <f t="shared" si="86"/>
        <v>69</v>
      </c>
      <c r="D221" s="21">
        <f t="shared" si="87"/>
        <v>1098.6999999999998</v>
      </c>
      <c r="E221" s="35">
        <f t="shared" si="88"/>
        <v>161.70000000000002</v>
      </c>
      <c r="F221" s="38">
        <f t="shared" si="89"/>
        <v>1260.3999999999999</v>
      </c>
      <c r="G221" s="38">
        <f t="shared" si="90"/>
        <v>1260</v>
      </c>
      <c r="H221" s="38">
        <f t="shared" si="91"/>
        <v>1260</v>
      </c>
      <c r="I221" s="50">
        <f t="shared" si="94"/>
        <v>-0.39999999999986358</v>
      </c>
      <c r="J221" s="42">
        <f t="shared" si="92"/>
        <v>1098.3</v>
      </c>
      <c r="K221" s="122">
        <f t="shared" si="93"/>
        <v>1260</v>
      </c>
      <c r="L221" s="254"/>
      <c r="M221" s="366"/>
      <c r="N221" s="366"/>
      <c r="O221" s="254"/>
      <c r="P221" s="186"/>
      <c r="Q221" s="186"/>
      <c r="R221" s="186"/>
      <c r="S221" s="186"/>
      <c r="T221" s="186"/>
      <c r="U221" s="186"/>
      <c r="V221" s="186"/>
      <c r="W221" s="186"/>
      <c r="X221" s="186"/>
      <c r="Y221" s="186"/>
      <c r="Z221" s="186"/>
      <c r="AA221" s="186"/>
      <c r="AB221" s="186"/>
      <c r="AC221" s="186"/>
      <c r="AD221" s="186"/>
      <c r="AE221" s="186"/>
      <c r="AF221" s="186"/>
      <c r="AG221" s="186"/>
      <c r="AH221" s="186"/>
      <c r="AI221" s="186"/>
      <c r="AJ221" s="186"/>
      <c r="AK221" s="186"/>
      <c r="AL221" s="186"/>
      <c r="AM221" s="186"/>
      <c r="AN221" s="186"/>
      <c r="AO221" s="186"/>
      <c r="AP221" s="186"/>
      <c r="AQ221" s="186"/>
      <c r="AR221" s="186"/>
      <c r="AS221" s="186"/>
    </row>
    <row r="222" spans="1:45" s="229" customFormat="1" x14ac:dyDescent="0.2">
      <c r="A222" s="7" t="s">
        <v>77</v>
      </c>
      <c r="B222" s="228"/>
      <c r="C222" s="67">
        <f t="shared" si="86"/>
        <v>82.1</v>
      </c>
      <c r="D222" s="21">
        <f t="shared" si="87"/>
        <v>1111.7999999999997</v>
      </c>
      <c r="E222" s="35">
        <f t="shared" si="88"/>
        <v>161.70000000000002</v>
      </c>
      <c r="F222" s="38">
        <f t="shared" si="89"/>
        <v>1273.4999999999998</v>
      </c>
      <c r="G222" s="38">
        <f t="shared" si="90"/>
        <v>1274</v>
      </c>
      <c r="H222" s="38">
        <f t="shared" si="91"/>
        <v>1274</v>
      </c>
      <c r="I222" s="50">
        <f t="shared" si="94"/>
        <v>0.50000000000022737</v>
      </c>
      <c r="J222" s="42">
        <f t="shared" si="92"/>
        <v>1112.3</v>
      </c>
      <c r="K222" s="122">
        <f t="shared" si="93"/>
        <v>1274</v>
      </c>
      <c r="L222" s="254"/>
      <c r="M222" s="366"/>
      <c r="N222" s="366"/>
      <c r="O222" s="254"/>
      <c r="P222" s="186"/>
      <c r="Q222" s="186"/>
      <c r="R222" s="186"/>
      <c r="S222" s="186"/>
      <c r="T222" s="186"/>
      <c r="U222" s="186"/>
      <c r="V222" s="186"/>
      <c r="W222" s="186"/>
      <c r="X222" s="186"/>
      <c r="Y222" s="186"/>
      <c r="Z222" s="186"/>
      <c r="AA222" s="186"/>
      <c r="AB222" s="186"/>
      <c r="AC222" s="186"/>
      <c r="AD222" s="186"/>
      <c r="AE222" s="186"/>
      <c r="AF222" s="186"/>
      <c r="AG222" s="186"/>
      <c r="AH222" s="186"/>
      <c r="AI222" s="186"/>
      <c r="AJ222" s="186"/>
      <c r="AK222" s="186"/>
      <c r="AL222" s="186"/>
      <c r="AM222" s="186"/>
      <c r="AN222" s="186"/>
      <c r="AO222" s="186"/>
      <c r="AP222" s="186"/>
      <c r="AQ222" s="186"/>
      <c r="AR222" s="186"/>
      <c r="AS222" s="186"/>
    </row>
    <row r="223" spans="1:45" s="229" customFormat="1" x14ac:dyDescent="0.2">
      <c r="A223" s="7" t="s">
        <v>78</v>
      </c>
      <c r="B223" s="228"/>
      <c r="C223" s="67">
        <f t="shared" si="86"/>
        <v>97.8</v>
      </c>
      <c r="D223" s="21">
        <f t="shared" si="87"/>
        <v>1127.4999999999998</v>
      </c>
      <c r="E223" s="35">
        <f t="shared" si="88"/>
        <v>161.70000000000002</v>
      </c>
      <c r="F223" s="38">
        <f t="shared" si="89"/>
        <v>1289.1999999999998</v>
      </c>
      <c r="G223" s="38">
        <f t="shared" si="90"/>
        <v>1289</v>
      </c>
      <c r="H223" s="38">
        <f t="shared" si="91"/>
        <v>1289</v>
      </c>
      <c r="I223" s="50">
        <f t="shared" si="94"/>
        <v>-0.1999999999998181</v>
      </c>
      <c r="J223" s="42">
        <f t="shared" si="92"/>
        <v>1127.3</v>
      </c>
      <c r="K223" s="122">
        <f t="shared" si="93"/>
        <v>1289</v>
      </c>
      <c r="L223" s="254"/>
      <c r="M223" s="366"/>
      <c r="N223" s="366"/>
      <c r="O223" s="254"/>
      <c r="P223" s="186"/>
      <c r="Q223" s="186"/>
      <c r="R223" s="186"/>
      <c r="S223" s="186"/>
      <c r="T223" s="186"/>
      <c r="U223" s="186"/>
      <c r="V223" s="186"/>
      <c r="W223" s="186"/>
      <c r="X223" s="186"/>
      <c r="Y223" s="186"/>
      <c r="Z223" s="186"/>
      <c r="AA223" s="186"/>
      <c r="AB223" s="186"/>
      <c r="AC223" s="186"/>
      <c r="AD223" s="186"/>
      <c r="AE223" s="186"/>
      <c r="AF223" s="186"/>
      <c r="AG223" s="186"/>
      <c r="AH223" s="186"/>
      <c r="AI223" s="186"/>
      <c r="AJ223" s="186"/>
      <c r="AK223" s="186"/>
      <c r="AL223" s="186"/>
      <c r="AM223" s="186"/>
      <c r="AN223" s="186"/>
      <c r="AO223" s="186"/>
      <c r="AP223" s="186"/>
      <c r="AQ223" s="186"/>
      <c r="AR223" s="186"/>
      <c r="AS223" s="186"/>
    </row>
    <row r="224" spans="1:45" s="229" customFormat="1" x14ac:dyDescent="0.2">
      <c r="A224" s="7" t="s">
        <v>79</v>
      </c>
      <c r="B224" s="228"/>
      <c r="C224" s="67">
        <f t="shared" si="86"/>
        <v>98.6</v>
      </c>
      <c r="D224" s="21">
        <f t="shared" si="87"/>
        <v>1128.2999999999997</v>
      </c>
      <c r="E224" s="35">
        <f t="shared" si="88"/>
        <v>161.70000000000002</v>
      </c>
      <c r="F224" s="38">
        <f t="shared" si="89"/>
        <v>1289.9999999999998</v>
      </c>
      <c r="G224" s="38">
        <f t="shared" si="90"/>
        <v>1290</v>
      </c>
      <c r="H224" s="38">
        <f t="shared" si="91"/>
        <v>1290</v>
      </c>
      <c r="I224" s="50">
        <f t="shared" si="94"/>
        <v>0</v>
      </c>
      <c r="J224" s="42">
        <f t="shared" si="92"/>
        <v>1128.2999999999997</v>
      </c>
      <c r="K224" s="122">
        <f t="shared" si="93"/>
        <v>1290</v>
      </c>
      <c r="L224" s="254"/>
      <c r="M224" s="366"/>
      <c r="N224" s="366"/>
      <c r="O224" s="254"/>
      <c r="P224" s="186"/>
      <c r="Q224" s="186"/>
      <c r="R224" s="186"/>
      <c r="S224" s="186"/>
      <c r="T224" s="186"/>
      <c r="U224" s="186"/>
      <c r="V224" s="186"/>
      <c r="W224" s="186"/>
      <c r="X224" s="186"/>
      <c r="Y224" s="186"/>
      <c r="Z224" s="186"/>
      <c r="AA224" s="186"/>
      <c r="AB224" s="186"/>
      <c r="AC224" s="186"/>
      <c r="AD224" s="186"/>
      <c r="AE224" s="186"/>
      <c r="AF224" s="186"/>
      <c r="AG224" s="186"/>
      <c r="AH224" s="186"/>
      <c r="AI224" s="186"/>
      <c r="AJ224" s="186"/>
      <c r="AK224" s="186"/>
      <c r="AL224" s="186"/>
      <c r="AM224" s="186"/>
      <c r="AN224" s="186"/>
      <c r="AO224" s="186"/>
      <c r="AP224" s="186"/>
      <c r="AQ224" s="186"/>
      <c r="AR224" s="186"/>
      <c r="AS224" s="186"/>
    </row>
    <row r="225" spans="1:46" s="229" customFormat="1" x14ac:dyDescent="0.2">
      <c r="A225" s="8"/>
      <c r="B225" s="236"/>
      <c r="C225" s="103"/>
      <c r="D225" s="32"/>
      <c r="E225" s="70"/>
      <c r="F225" s="41"/>
      <c r="G225" s="41"/>
      <c r="H225" s="44"/>
      <c r="I225" s="52"/>
      <c r="J225" s="44"/>
      <c r="K225" s="125"/>
      <c r="L225" s="254"/>
      <c r="M225" s="208"/>
      <c r="N225" s="366"/>
      <c r="O225" s="254"/>
      <c r="P225" s="186"/>
      <c r="Q225" s="186"/>
      <c r="R225" s="186"/>
      <c r="S225" s="186"/>
      <c r="T225" s="186"/>
      <c r="U225" s="186"/>
      <c r="V225" s="186"/>
      <c r="W225" s="186"/>
      <c r="X225" s="186"/>
      <c r="Y225" s="186"/>
      <c r="Z225" s="186"/>
      <c r="AA225" s="186"/>
      <c r="AB225" s="186"/>
      <c r="AC225" s="186"/>
      <c r="AD225" s="186"/>
      <c r="AE225" s="186"/>
      <c r="AF225" s="186"/>
      <c r="AG225" s="186"/>
      <c r="AH225" s="186"/>
      <c r="AI225" s="186"/>
      <c r="AJ225" s="186"/>
      <c r="AK225" s="186"/>
      <c r="AL225" s="186"/>
      <c r="AM225" s="186"/>
      <c r="AN225" s="186"/>
      <c r="AO225" s="186"/>
      <c r="AP225" s="186"/>
      <c r="AQ225" s="186"/>
      <c r="AR225" s="186"/>
      <c r="AS225" s="186"/>
    </row>
    <row r="226" spans="1:46" s="229" customFormat="1" x14ac:dyDescent="0.2">
      <c r="A226" s="230"/>
      <c r="B226" s="228"/>
      <c r="C226" s="102"/>
      <c r="D226" s="21"/>
      <c r="E226" s="66"/>
      <c r="F226" s="38"/>
      <c r="G226" s="38"/>
      <c r="H226" s="42"/>
      <c r="I226" s="227"/>
      <c r="J226" s="227"/>
      <c r="K226" s="123"/>
      <c r="L226" s="254"/>
      <c r="M226" s="208"/>
      <c r="N226" s="366"/>
      <c r="O226" s="254"/>
      <c r="P226" s="186"/>
      <c r="Q226" s="186"/>
      <c r="R226" s="186"/>
      <c r="S226" s="186"/>
      <c r="T226" s="186"/>
      <c r="U226" s="186"/>
      <c r="V226" s="186"/>
      <c r="W226" s="186"/>
      <c r="X226" s="186"/>
      <c r="Y226" s="186"/>
      <c r="Z226" s="186"/>
      <c r="AA226" s="186"/>
      <c r="AB226" s="186"/>
      <c r="AC226" s="186"/>
      <c r="AD226" s="186"/>
      <c r="AE226" s="186"/>
      <c r="AF226" s="186"/>
      <c r="AG226" s="186"/>
      <c r="AH226" s="186"/>
      <c r="AI226" s="186"/>
      <c r="AJ226" s="186"/>
      <c r="AK226" s="186"/>
      <c r="AL226" s="186"/>
      <c r="AM226" s="186"/>
      <c r="AN226" s="186"/>
      <c r="AO226" s="186"/>
      <c r="AP226" s="186"/>
      <c r="AQ226" s="186"/>
      <c r="AR226" s="186"/>
      <c r="AS226" s="186"/>
    </row>
    <row r="227" spans="1:46" s="229" customFormat="1" x14ac:dyDescent="0.2">
      <c r="A227" s="6" t="s">
        <v>62</v>
      </c>
      <c r="B227" s="21">
        <f>B174</f>
        <v>1029.6999999999998</v>
      </c>
      <c r="C227" s="67">
        <f t="shared" ref="C227:C233" si="95">C70</f>
        <v>59.2</v>
      </c>
      <c r="D227" s="21">
        <f t="shared" ref="D227:D233" si="96">$B$174+C227</f>
        <v>1088.8999999999999</v>
      </c>
      <c r="E227" s="35">
        <f t="shared" ref="E227:E233" si="97">$E$17</f>
        <v>161.70000000000002</v>
      </c>
      <c r="F227" s="38">
        <f t="shared" ref="F227:F233" si="98">D227+E227</f>
        <v>1250.5999999999999</v>
      </c>
      <c r="G227" s="38">
        <f t="shared" ref="G227:G233" si="99">ROUND(((F227*10)+0.4)/10,0)</f>
        <v>1251</v>
      </c>
      <c r="H227" s="38">
        <f t="shared" ref="H227:H233" si="100">IF(FLOOR(G227,1)&lt;1000,FLOOR(G227,1),FLOOR((G227),1))</f>
        <v>1251</v>
      </c>
      <c r="I227" s="51">
        <f t="shared" si="74"/>
        <v>0.40000000000009095</v>
      </c>
      <c r="J227" s="42">
        <f t="shared" ref="J227:J233" si="101">I227+D227</f>
        <v>1089.3</v>
      </c>
      <c r="K227" s="123">
        <f t="shared" ref="K227:K233" si="102">H227</f>
        <v>1251</v>
      </c>
      <c r="L227" s="254"/>
      <c r="M227" s="366"/>
      <c r="N227" s="366"/>
      <c r="O227" s="254"/>
      <c r="P227" s="186"/>
      <c r="Q227" s="186"/>
      <c r="R227" s="186"/>
      <c r="S227" s="186"/>
      <c r="T227" s="186"/>
      <c r="U227" s="186"/>
      <c r="V227" s="186"/>
      <c r="W227" s="186"/>
      <c r="X227" s="186"/>
      <c r="Y227" s="186"/>
      <c r="Z227" s="186"/>
      <c r="AA227" s="186"/>
      <c r="AB227" s="186"/>
      <c r="AC227" s="186"/>
      <c r="AD227" s="186"/>
      <c r="AE227" s="186"/>
      <c r="AF227" s="186"/>
      <c r="AG227" s="186"/>
      <c r="AH227" s="186"/>
      <c r="AI227" s="186"/>
      <c r="AJ227" s="186"/>
      <c r="AK227" s="186"/>
      <c r="AL227" s="186"/>
      <c r="AM227" s="186"/>
      <c r="AN227" s="186"/>
      <c r="AO227" s="186"/>
      <c r="AP227" s="186"/>
      <c r="AQ227" s="186"/>
      <c r="AR227" s="186"/>
      <c r="AS227" s="186"/>
    </row>
    <row r="228" spans="1:46" s="229" customFormat="1" x14ac:dyDescent="0.2">
      <c r="A228" s="6" t="s">
        <v>63</v>
      </c>
      <c r="B228" s="228"/>
      <c r="C228" s="67">
        <f t="shared" si="95"/>
        <v>80.5</v>
      </c>
      <c r="D228" s="21">
        <f t="shared" si="96"/>
        <v>1110.1999999999998</v>
      </c>
      <c r="E228" s="35">
        <f t="shared" si="97"/>
        <v>161.70000000000002</v>
      </c>
      <c r="F228" s="38">
        <f t="shared" si="98"/>
        <v>1271.8999999999999</v>
      </c>
      <c r="G228" s="38">
        <f t="shared" si="99"/>
        <v>1272</v>
      </c>
      <c r="H228" s="38">
        <f t="shared" si="100"/>
        <v>1272</v>
      </c>
      <c r="I228" s="51">
        <f t="shared" si="74"/>
        <v>0.10000000000013642</v>
      </c>
      <c r="J228" s="42">
        <f t="shared" si="101"/>
        <v>1110.3</v>
      </c>
      <c r="K228" s="123">
        <f t="shared" si="102"/>
        <v>1272</v>
      </c>
      <c r="L228" s="254"/>
      <c r="M228" s="366"/>
      <c r="N228" s="366"/>
      <c r="O228" s="254"/>
      <c r="P228" s="186"/>
      <c r="Q228" s="186"/>
      <c r="R228" s="186"/>
      <c r="S228" s="186"/>
      <c r="T228" s="186"/>
      <c r="U228" s="186"/>
      <c r="V228" s="186"/>
      <c r="W228" s="186"/>
      <c r="X228" s="186"/>
      <c r="Y228" s="186"/>
      <c r="Z228" s="186"/>
      <c r="AA228" s="186"/>
      <c r="AB228" s="186"/>
      <c r="AC228" s="186"/>
      <c r="AD228" s="186"/>
      <c r="AE228" s="186"/>
      <c r="AF228" s="186"/>
      <c r="AG228" s="186"/>
      <c r="AH228" s="186"/>
      <c r="AI228" s="186"/>
      <c r="AJ228" s="186"/>
      <c r="AK228" s="186"/>
      <c r="AL228" s="186"/>
      <c r="AM228" s="186"/>
      <c r="AN228" s="186"/>
      <c r="AO228" s="186"/>
      <c r="AP228" s="186"/>
      <c r="AQ228" s="186"/>
      <c r="AR228" s="186"/>
      <c r="AS228" s="186"/>
    </row>
    <row r="229" spans="1:46" s="229" customFormat="1" x14ac:dyDescent="0.2">
      <c r="A229" s="6" t="s">
        <v>64</v>
      </c>
      <c r="B229" s="228"/>
      <c r="C229" s="67">
        <f t="shared" si="95"/>
        <v>92.1</v>
      </c>
      <c r="D229" s="21">
        <f t="shared" si="96"/>
        <v>1121.7999999999997</v>
      </c>
      <c r="E229" s="35">
        <f t="shared" si="97"/>
        <v>161.70000000000002</v>
      </c>
      <c r="F229" s="38">
        <f t="shared" si="98"/>
        <v>1283.4999999999998</v>
      </c>
      <c r="G229" s="38">
        <f t="shared" si="99"/>
        <v>1284</v>
      </c>
      <c r="H229" s="38">
        <f t="shared" si="100"/>
        <v>1284</v>
      </c>
      <c r="I229" s="51">
        <f t="shared" si="74"/>
        <v>0.50000000000022737</v>
      </c>
      <c r="J229" s="42">
        <f t="shared" si="101"/>
        <v>1122.3</v>
      </c>
      <c r="K229" s="123">
        <f t="shared" si="102"/>
        <v>1284</v>
      </c>
      <c r="L229" s="254"/>
      <c r="M229" s="366"/>
      <c r="N229" s="366"/>
      <c r="O229" s="254"/>
      <c r="P229" s="186"/>
      <c r="Q229" s="186"/>
      <c r="R229" s="186"/>
      <c r="S229" s="186"/>
      <c r="T229" s="186"/>
      <c r="U229" s="186"/>
      <c r="V229" s="186"/>
      <c r="W229" s="186"/>
      <c r="X229" s="186"/>
      <c r="Y229" s="186"/>
      <c r="Z229" s="186"/>
      <c r="AA229" s="186"/>
      <c r="AB229" s="186"/>
      <c r="AC229" s="186"/>
      <c r="AD229" s="186"/>
      <c r="AE229" s="186"/>
      <c r="AF229" s="186"/>
      <c r="AG229" s="186"/>
      <c r="AH229" s="186"/>
      <c r="AI229" s="186"/>
      <c r="AJ229" s="186"/>
      <c r="AK229" s="186"/>
      <c r="AL229" s="186"/>
      <c r="AM229" s="186"/>
      <c r="AN229" s="186"/>
      <c r="AO229" s="186"/>
      <c r="AP229" s="186"/>
      <c r="AQ229" s="186"/>
      <c r="AR229" s="186"/>
      <c r="AS229" s="186"/>
    </row>
    <row r="230" spans="1:46" s="229" customFormat="1" x14ac:dyDescent="0.2">
      <c r="A230" s="6" t="s">
        <v>65</v>
      </c>
      <c r="B230" s="228"/>
      <c r="C230" s="67">
        <f t="shared" si="95"/>
        <v>90.7</v>
      </c>
      <c r="D230" s="21">
        <f t="shared" si="96"/>
        <v>1120.3999999999999</v>
      </c>
      <c r="E230" s="35">
        <f t="shared" si="97"/>
        <v>161.70000000000002</v>
      </c>
      <c r="F230" s="38">
        <f t="shared" si="98"/>
        <v>1282.0999999999999</v>
      </c>
      <c r="G230" s="38">
        <f t="shared" si="99"/>
        <v>1282</v>
      </c>
      <c r="H230" s="38">
        <f t="shared" si="100"/>
        <v>1282</v>
      </c>
      <c r="I230" s="51">
        <f t="shared" si="74"/>
        <v>-9.9999999999909051E-2</v>
      </c>
      <c r="J230" s="42">
        <f t="shared" si="101"/>
        <v>1120.3</v>
      </c>
      <c r="K230" s="123">
        <f t="shared" si="102"/>
        <v>1282</v>
      </c>
      <c r="L230" s="254"/>
      <c r="M230" s="366"/>
      <c r="N230" s="366"/>
      <c r="O230" s="254"/>
      <c r="P230" s="186"/>
      <c r="Q230" s="186"/>
      <c r="R230" s="186"/>
      <c r="S230" s="186"/>
      <c r="T230" s="186"/>
      <c r="U230" s="186"/>
      <c r="V230" s="186"/>
      <c r="W230" s="186"/>
      <c r="X230" s="186"/>
      <c r="Y230" s="186"/>
      <c r="Z230" s="186"/>
      <c r="AA230" s="186"/>
      <c r="AB230" s="186"/>
      <c r="AC230" s="186"/>
      <c r="AD230" s="186"/>
      <c r="AE230" s="186"/>
      <c r="AF230" s="186"/>
      <c r="AG230" s="186"/>
      <c r="AH230" s="186"/>
      <c r="AI230" s="186"/>
      <c r="AJ230" s="186"/>
      <c r="AK230" s="186"/>
      <c r="AL230" s="186"/>
      <c r="AM230" s="186"/>
      <c r="AN230" s="186"/>
      <c r="AO230" s="186"/>
      <c r="AP230" s="186"/>
      <c r="AQ230" s="186"/>
      <c r="AR230" s="186"/>
      <c r="AS230" s="186"/>
    </row>
    <row r="231" spans="1:46" s="229" customFormat="1" x14ac:dyDescent="0.2">
      <c r="A231" s="6" t="s">
        <v>66</v>
      </c>
      <c r="B231" s="228"/>
      <c r="C231" s="67">
        <f t="shared" si="95"/>
        <v>94.7</v>
      </c>
      <c r="D231" s="21">
        <f t="shared" si="96"/>
        <v>1124.3999999999999</v>
      </c>
      <c r="E231" s="35">
        <f t="shared" si="97"/>
        <v>161.70000000000002</v>
      </c>
      <c r="F231" s="38">
        <f t="shared" si="98"/>
        <v>1286.0999999999999</v>
      </c>
      <c r="G231" s="38">
        <f t="shared" si="99"/>
        <v>1286</v>
      </c>
      <c r="H231" s="38">
        <f t="shared" si="100"/>
        <v>1286</v>
      </c>
      <c r="I231" s="51">
        <f t="shared" si="74"/>
        <v>-9.9999999999909051E-2</v>
      </c>
      <c r="J231" s="42">
        <f t="shared" si="101"/>
        <v>1124.3</v>
      </c>
      <c r="K231" s="123">
        <f t="shared" si="102"/>
        <v>1286</v>
      </c>
      <c r="L231" s="254"/>
      <c r="M231" s="366"/>
      <c r="N231" s="366"/>
      <c r="O231" s="254"/>
      <c r="P231" s="186"/>
      <c r="Q231" s="186"/>
      <c r="R231" s="186"/>
      <c r="S231" s="186"/>
      <c r="T231" s="186"/>
      <c r="U231" s="186"/>
      <c r="V231" s="186"/>
      <c r="W231" s="186"/>
      <c r="X231" s="186"/>
      <c r="Y231" s="186"/>
      <c r="Z231" s="186"/>
      <c r="AA231" s="186"/>
      <c r="AB231" s="186"/>
      <c r="AC231" s="186"/>
      <c r="AD231" s="186"/>
      <c r="AE231" s="186"/>
      <c r="AF231" s="186"/>
      <c r="AG231" s="186"/>
      <c r="AH231" s="186"/>
      <c r="AI231" s="186"/>
      <c r="AJ231" s="186"/>
      <c r="AK231" s="186"/>
      <c r="AL231" s="186"/>
      <c r="AM231" s="186"/>
      <c r="AN231" s="186"/>
      <c r="AO231" s="186"/>
      <c r="AP231" s="186"/>
      <c r="AQ231" s="186"/>
      <c r="AR231" s="186"/>
      <c r="AS231" s="186"/>
    </row>
    <row r="232" spans="1:46" s="229" customFormat="1" x14ac:dyDescent="0.2">
      <c r="A232" s="6" t="s">
        <v>67</v>
      </c>
      <c r="B232" s="228"/>
      <c r="C232" s="67">
        <f t="shared" si="95"/>
        <v>94.7</v>
      </c>
      <c r="D232" s="21">
        <f t="shared" si="96"/>
        <v>1124.3999999999999</v>
      </c>
      <c r="E232" s="35">
        <f t="shared" si="97"/>
        <v>161.70000000000002</v>
      </c>
      <c r="F232" s="38">
        <f t="shared" si="98"/>
        <v>1286.0999999999999</v>
      </c>
      <c r="G232" s="38">
        <f t="shared" si="99"/>
        <v>1286</v>
      </c>
      <c r="H232" s="38">
        <f t="shared" si="100"/>
        <v>1286</v>
      </c>
      <c r="I232" s="51">
        <f t="shared" si="74"/>
        <v>-9.9999999999909051E-2</v>
      </c>
      <c r="J232" s="42">
        <f t="shared" si="101"/>
        <v>1124.3</v>
      </c>
      <c r="K232" s="123">
        <f t="shared" si="102"/>
        <v>1286</v>
      </c>
      <c r="L232" s="254"/>
      <c r="M232" s="366"/>
      <c r="N232" s="366"/>
      <c r="O232" s="254"/>
      <c r="P232" s="186"/>
      <c r="Q232" s="186"/>
      <c r="R232" s="186"/>
      <c r="S232" s="186"/>
      <c r="T232" s="186"/>
      <c r="U232" s="186"/>
      <c r="V232" s="186"/>
      <c r="W232" s="186"/>
      <c r="X232" s="186"/>
      <c r="Y232" s="186"/>
      <c r="Z232" s="186"/>
      <c r="AA232" s="186"/>
      <c r="AB232" s="186"/>
      <c r="AC232" s="186"/>
      <c r="AD232" s="186"/>
      <c r="AE232" s="186"/>
      <c r="AF232" s="186"/>
      <c r="AG232" s="186"/>
      <c r="AH232" s="186"/>
      <c r="AI232" s="186"/>
      <c r="AJ232" s="186"/>
      <c r="AK232" s="186"/>
      <c r="AL232" s="186"/>
      <c r="AM232" s="186"/>
      <c r="AN232" s="186"/>
      <c r="AO232" s="186"/>
      <c r="AP232" s="186"/>
      <c r="AQ232" s="186"/>
      <c r="AR232" s="186"/>
      <c r="AS232" s="186"/>
    </row>
    <row r="233" spans="1:46" s="229" customFormat="1" x14ac:dyDescent="0.2">
      <c r="A233" s="6" t="s">
        <v>68</v>
      </c>
      <c r="B233" s="228"/>
      <c r="C233" s="67">
        <f t="shared" si="95"/>
        <v>105.2</v>
      </c>
      <c r="D233" s="21">
        <f t="shared" si="96"/>
        <v>1134.8999999999999</v>
      </c>
      <c r="E233" s="35">
        <f t="shared" si="97"/>
        <v>161.70000000000002</v>
      </c>
      <c r="F233" s="38">
        <f t="shared" si="98"/>
        <v>1296.5999999999999</v>
      </c>
      <c r="G233" s="38">
        <f t="shared" si="99"/>
        <v>1297</v>
      </c>
      <c r="H233" s="38">
        <f t="shared" si="100"/>
        <v>1297</v>
      </c>
      <c r="I233" s="51">
        <f t="shared" si="74"/>
        <v>0.40000000000009095</v>
      </c>
      <c r="J233" s="42">
        <f t="shared" si="101"/>
        <v>1135.3</v>
      </c>
      <c r="K233" s="123">
        <f t="shared" si="102"/>
        <v>1297</v>
      </c>
      <c r="L233" s="254"/>
      <c r="M233" s="366"/>
      <c r="N233" s="366"/>
      <c r="O233" s="254"/>
      <c r="P233" s="186"/>
      <c r="Q233" s="186"/>
      <c r="R233" s="186"/>
      <c r="S233" s="186"/>
      <c r="T233" s="186"/>
      <c r="U233" s="186"/>
      <c r="V233" s="186"/>
      <c r="W233" s="186"/>
      <c r="X233" s="186"/>
      <c r="Y233" s="186"/>
      <c r="Z233" s="186"/>
      <c r="AA233" s="186"/>
      <c r="AB233" s="186"/>
      <c r="AC233" s="186"/>
      <c r="AD233" s="186"/>
      <c r="AE233" s="186"/>
      <c r="AF233" s="186"/>
      <c r="AG233" s="186"/>
      <c r="AH233" s="186"/>
      <c r="AI233" s="186"/>
      <c r="AJ233" s="186"/>
      <c r="AK233" s="186"/>
      <c r="AL233" s="186"/>
      <c r="AM233" s="186"/>
      <c r="AN233" s="186"/>
      <c r="AO233" s="186"/>
      <c r="AP233" s="186"/>
      <c r="AQ233" s="186"/>
      <c r="AR233" s="186"/>
      <c r="AS233" s="186"/>
    </row>
    <row r="234" spans="1:46" s="229" customFormat="1" ht="13.5" thickBot="1" x14ac:dyDescent="0.25">
      <c r="A234" s="238"/>
      <c r="B234" s="239"/>
      <c r="C234" s="239"/>
      <c r="D234" s="239"/>
      <c r="E234" s="239"/>
      <c r="F234" s="37"/>
      <c r="G234" s="37"/>
      <c r="H234" s="46"/>
      <c r="I234" s="259"/>
      <c r="J234" s="259"/>
      <c r="K234" s="127"/>
      <c r="L234" s="186"/>
      <c r="M234" s="102"/>
      <c r="N234" s="366"/>
      <c r="O234" s="254"/>
      <c r="P234" s="186"/>
      <c r="Q234" s="186"/>
      <c r="R234" s="186"/>
      <c r="S234" s="186"/>
      <c r="T234" s="186"/>
      <c r="U234" s="186"/>
      <c r="V234" s="186"/>
      <c r="W234" s="186"/>
      <c r="X234" s="186"/>
      <c r="Y234" s="186"/>
      <c r="Z234" s="186"/>
      <c r="AA234" s="186"/>
      <c r="AB234" s="186"/>
      <c r="AC234" s="186"/>
      <c r="AD234" s="186"/>
      <c r="AE234" s="186"/>
      <c r="AF234" s="186"/>
      <c r="AG234" s="186"/>
      <c r="AH234" s="186"/>
      <c r="AI234" s="186"/>
      <c r="AJ234" s="186"/>
      <c r="AK234" s="186"/>
      <c r="AL234" s="186"/>
      <c r="AM234" s="186"/>
      <c r="AN234" s="186"/>
      <c r="AO234" s="186"/>
      <c r="AP234" s="186"/>
      <c r="AQ234" s="186"/>
      <c r="AR234" s="186"/>
      <c r="AS234" s="186"/>
    </row>
    <row r="235" spans="1:46" s="229" customFormat="1" x14ac:dyDescent="0.2">
      <c r="A235" s="272"/>
      <c r="B235" s="272"/>
      <c r="C235" s="272"/>
      <c r="D235" s="272"/>
      <c r="E235" s="272"/>
      <c r="F235" s="272"/>
      <c r="G235" s="272"/>
      <c r="H235" s="273"/>
      <c r="I235" s="273"/>
      <c r="J235" s="273"/>
      <c r="K235" s="273"/>
      <c r="L235" s="274"/>
      <c r="M235" s="102"/>
      <c r="N235" s="366"/>
      <c r="O235" s="186"/>
      <c r="P235" s="186"/>
      <c r="Q235" s="186"/>
      <c r="R235" s="186"/>
      <c r="S235" s="186"/>
      <c r="T235" s="186"/>
      <c r="U235" s="186"/>
      <c r="V235" s="186"/>
      <c r="W235" s="186"/>
      <c r="X235" s="186"/>
      <c r="Y235" s="186"/>
      <c r="Z235" s="186"/>
      <c r="AA235" s="186"/>
      <c r="AB235" s="186"/>
      <c r="AC235" s="186"/>
      <c r="AD235" s="186"/>
      <c r="AE235" s="186"/>
      <c r="AF235" s="186"/>
      <c r="AG235" s="186"/>
      <c r="AH235" s="186"/>
      <c r="AI235" s="186"/>
      <c r="AJ235" s="186"/>
      <c r="AK235" s="186"/>
      <c r="AL235" s="186"/>
      <c r="AM235" s="186"/>
      <c r="AN235" s="186"/>
      <c r="AO235" s="186"/>
      <c r="AP235" s="186"/>
      <c r="AQ235" s="186"/>
      <c r="AR235" s="186"/>
      <c r="AS235" s="186"/>
      <c r="AT235" s="186"/>
    </row>
    <row r="236" spans="1:46" s="229" customFormat="1" x14ac:dyDescent="0.2">
      <c r="A236" s="272"/>
      <c r="B236" s="272"/>
      <c r="C236" s="272"/>
      <c r="D236" s="272"/>
      <c r="E236" s="272"/>
      <c r="F236" s="272"/>
      <c r="G236" s="272"/>
      <c r="H236" s="272"/>
      <c r="I236" s="272"/>
      <c r="J236" s="272"/>
      <c r="K236" s="272"/>
      <c r="L236" s="274"/>
      <c r="M236" s="102"/>
      <c r="N236" s="186"/>
      <c r="O236" s="186"/>
      <c r="P236" s="186"/>
      <c r="Q236" s="186"/>
      <c r="R236" s="186"/>
      <c r="S236" s="186"/>
      <c r="T236" s="186"/>
      <c r="U236" s="186"/>
      <c r="V236" s="186"/>
      <c r="W236" s="186"/>
      <c r="X236" s="186"/>
      <c r="Y236" s="186"/>
      <c r="Z236" s="186"/>
      <c r="AA236" s="186"/>
      <c r="AB236" s="186"/>
      <c r="AC236" s="186"/>
      <c r="AD236" s="186"/>
      <c r="AE236" s="186"/>
      <c r="AF236" s="186"/>
      <c r="AG236" s="186"/>
      <c r="AH236" s="186"/>
      <c r="AI236" s="186"/>
      <c r="AJ236" s="186"/>
      <c r="AK236" s="186"/>
      <c r="AL236" s="186"/>
      <c r="AM236" s="186"/>
      <c r="AN236" s="186"/>
      <c r="AO236" s="186"/>
      <c r="AP236" s="186"/>
      <c r="AQ236" s="186"/>
      <c r="AR236" s="186"/>
      <c r="AS236" s="186"/>
      <c r="AT236" s="186"/>
    </row>
    <row r="237" spans="1:46" s="229" customFormat="1" x14ac:dyDescent="0.2">
      <c r="A237" s="272"/>
      <c r="B237" s="272"/>
      <c r="C237" s="272"/>
      <c r="D237" s="272"/>
      <c r="E237" s="272"/>
      <c r="F237" s="272"/>
      <c r="G237" s="272"/>
      <c r="H237" s="272"/>
      <c r="I237" s="272"/>
      <c r="J237" s="272"/>
      <c r="K237" s="272"/>
      <c r="L237" s="274"/>
      <c r="M237" s="102"/>
      <c r="N237" s="186"/>
      <c r="O237" s="186"/>
      <c r="P237" s="186"/>
      <c r="Q237" s="186"/>
      <c r="R237" s="186"/>
      <c r="S237" s="186"/>
      <c r="T237" s="186"/>
      <c r="U237" s="186"/>
      <c r="V237" s="186"/>
      <c r="W237" s="186"/>
      <c r="X237" s="186"/>
      <c r="Y237" s="186"/>
      <c r="Z237" s="186"/>
      <c r="AA237" s="186"/>
      <c r="AB237" s="186"/>
      <c r="AC237" s="186"/>
      <c r="AD237" s="186"/>
      <c r="AE237" s="186"/>
      <c r="AF237" s="186"/>
      <c r="AG237" s="186"/>
      <c r="AH237" s="186"/>
      <c r="AI237" s="186"/>
      <c r="AJ237" s="186"/>
      <c r="AK237" s="186"/>
      <c r="AL237" s="186"/>
      <c r="AM237" s="186"/>
      <c r="AN237" s="186"/>
      <c r="AO237" s="186"/>
      <c r="AP237" s="186"/>
      <c r="AQ237" s="186"/>
      <c r="AR237" s="186"/>
      <c r="AS237" s="186"/>
      <c r="AT237" s="186"/>
    </row>
    <row r="238" spans="1:46" s="229" customFormat="1" x14ac:dyDescent="0.2">
      <c r="A238" s="272"/>
      <c r="B238" s="272"/>
      <c r="C238" s="272"/>
      <c r="D238" s="272"/>
      <c r="E238" s="272"/>
      <c r="F238" s="272"/>
      <c r="G238" s="272"/>
      <c r="H238" s="272"/>
      <c r="I238" s="272"/>
      <c r="J238" s="272"/>
      <c r="K238" s="272"/>
      <c r="L238" s="274"/>
      <c r="M238" s="102"/>
      <c r="N238" s="186"/>
      <c r="O238" s="186"/>
      <c r="P238" s="186"/>
      <c r="Q238" s="186"/>
      <c r="R238" s="186"/>
      <c r="S238" s="186"/>
      <c r="T238" s="186"/>
      <c r="U238" s="186"/>
      <c r="V238" s="186"/>
      <c r="W238" s="186"/>
      <c r="X238" s="186"/>
      <c r="Y238" s="186"/>
      <c r="Z238" s="186"/>
      <c r="AA238" s="186"/>
      <c r="AB238" s="186"/>
      <c r="AC238" s="186"/>
      <c r="AD238" s="186"/>
      <c r="AE238" s="186"/>
      <c r="AF238" s="186"/>
      <c r="AG238" s="186"/>
      <c r="AH238" s="186"/>
      <c r="AI238" s="186"/>
      <c r="AJ238" s="186"/>
      <c r="AK238" s="186"/>
      <c r="AL238" s="186"/>
      <c r="AM238" s="186"/>
      <c r="AN238" s="186"/>
      <c r="AO238" s="186"/>
      <c r="AP238" s="186"/>
      <c r="AQ238" s="186"/>
      <c r="AR238" s="186"/>
      <c r="AS238" s="186"/>
      <c r="AT238" s="186"/>
    </row>
    <row r="239" spans="1:46" s="229" customFormat="1" x14ac:dyDescent="0.2">
      <c r="A239" s="272"/>
      <c r="B239" s="272"/>
      <c r="C239" s="272"/>
      <c r="D239" s="272"/>
      <c r="E239" s="272"/>
      <c r="F239" s="272"/>
      <c r="G239" s="272"/>
      <c r="H239" s="272"/>
      <c r="I239" s="272"/>
      <c r="J239" s="272"/>
      <c r="K239" s="272"/>
      <c r="L239" s="274"/>
      <c r="M239" s="102"/>
      <c r="N239" s="186"/>
      <c r="O239" s="186"/>
      <c r="P239" s="186"/>
      <c r="Q239" s="186"/>
      <c r="R239" s="186"/>
      <c r="S239" s="186"/>
      <c r="T239" s="186"/>
      <c r="U239" s="186"/>
      <c r="V239" s="186"/>
      <c r="W239" s="186"/>
      <c r="X239" s="186"/>
      <c r="Y239" s="186"/>
      <c r="Z239" s="186"/>
      <c r="AA239" s="186"/>
      <c r="AB239" s="186"/>
      <c r="AC239" s="186"/>
      <c r="AD239" s="186"/>
      <c r="AE239" s="186"/>
      <c r="AF239" s="186"/>
      <c r="AG239" s="186"/>
      <c r="AH239" s="186"/>
      <c r="AI239" s="186"/>
      <c r="AJ239" s="186"/>
      <c r="AK239" s="186"/>
      <c r="AL239" s="186"/>
      <c r="AM239" s="186"/>
      <c r="AN239" s="186"/>
      <c r="AO239" s="186"/>
      <c r="AP239" s="186"/>
      <c r="AQ239" s="186"/>
      <c r="AR239" s="186"/>
      <c r="AS239" s="186"/>
      <c r="AT239" s="186"/>
    </row>
    <row r="240" spans="1:46" s="229" customFormat="1" x14ac:dyDescent="0.2">
      <c r="A240" s="272"/>
      <c r="B240" s="272"/>
      <c r="C240" s="272"/>
      <c r="D240" s="272"/>
      <c r="E240" s="272"/>
      <c r="F240" s="272"/>
      <c r="G240" s="272"/>
      <c r="H240" s="272"/>
      <c r="I240" s="272"/>
      <c r="J240" s="272"/>
      <c r="K240" s="272"/>
      <c r="L240" s="274"/>
      <c r="M240" s="102"/>
      <c r="N240" s="186"/>
      <c r="O240" s="186"/>
      <c r="P240" s="186"/>
      <c r="Q240" s="186"/>
      <c r="R240" s="186"/>
      <c r="S240" s="186"/>
      <c r="T240" s="186"/>
      <c r="U240" s="186"/>
      <c r="V240" s="186"/>
      <c r="W240" s="186"/>
      <c r="X240" s="186"/>
      <c r="Y240" s="186"/>
      <c r="Z240" s="186"/>
      <c r="AA240" s="186"/>
      <c r="AB240" s="186"/>
      <c r="AC240" s="186"/>
      <c r="AD240" s="186"/>
      <c r="AE240" s="186"/>
      <c r="AF240" s="186"/>
      <c r="AG240" s="186"/>
      <c r="AH240" s="186"/>
      <c r="AI240" s="186"/>
      <c r="AJ240" s="186"/>
      <c r="AK240" s="186"/>
      <c r="AL240" s="186"/>
      <c r="AM240" s="186"/>
      <c r="AN240" s="186"/>
      <c r="AO240" s="186"/>
      <c r="AP240" s="186"/>
      <c r="AQ240" s="186"/>
      <c r="AR240" s="186"/>
      <c r="AS240" s="186"/>
      <c r="AT240" s="186"/>
    </row>
    <row r="241" spans="1:46" s="229" customFormat="1" x14ac:dyDescent="0.2">
      <c r="A241" s="272"/>
      <c r="B241" s="272"/>
      <c r="C241" s="272"/>
      <c r="D241" s="272"/>
      <c r="E241" s="272"/>
      <c r="F241" s="272"/>
      <c r="G241" s="272"/>
      <c r="H241" s="272"/>
      <c r="I241" s="272"/>
      <c r="J241" s="272"/>
      <c r="K241" s="272"/>
      <c r="L241" s="274"/>
      <c r="M241" s="102"/>
      <c r="N241" s="186"/>
      <c r="O241" s="186"/>
      <c r="P241" s="186"/>
      <c r="Q241" s="186"/>
      <c r="R241" s="186"/>
      <c r="S241" s="186"/>
      <c r="T241" s="186"/>
      <c r="U241" s="186"/>
      <c r="V241" s="186"/>
      <c r="W241" s="186"/>
      <c r="X241" s="186"/>
      <c r="Y241" s="186"/>
      <c r="Z241" s="186"/>
      <c r="AA241" s="186"/>
      <c r="AB241" s="186"/>
      <c r="AC241" s="186"/>
      <c r="AD241" s="186"/>
      <c r="AE241" s="186"/>
      <c r="AF241" s="186"/>
      <c r="AG241" s="186"/>
      <c r="AH241" s="186"/>
      <c r="AI241" s="186"/>
      <c r="AJ241" s="186"/>
      <c r="AK241" s="186"/>
      <c r="AL241" s="186"/>
      <c r="AM241" s="186"/>
      <c r="AN241" s="186"/>
      <c r="AO241" s="186"/>
      <c r="AP241" s="186"/>
      <c r="AQ241" s="186"/>
      <c r="AR241" s="186"/>
      <c r="AS241" s="186"/>
      <c r="AT241" s="186"/>
    </row>
    <row r="242" spans="1:46" s="229" customFormat="1" x14ac:dyDescent="0.2">
      <c r="A242" s="272"/>
      <c r="B242" s="272"/>
      <c r="C242" s="272"/>
      <c r="D242" s="272"/>
      <c r="E242" s="272"/>
      <c r="F242" s="272"/>
      <c r="G242" s="272"/>
      <c r="H242" s="272"/>
      <c r="I242" s="272"/>
      <c r="J242" s="272"/>
      <c r="K242" s="272"/>
      <c r="L242" s="274"/>
      <c r="M242" s="102"/>
      <c r="N242" s="186"/>
      <c r="O242" s="186"/>
      <c r="P242" s="186"/>
      <c r="Q242" s="186"/>
      <c r="R242" s="186"/>
      <c r="S242" s="186"/>
      <c r="T242" s="186"/>
      <c r="U242" s="186"/>
      <c r="V242" s="186"/>
      <c r="W242" s="186"/>
      <c r="X242" s="186"/>
      <c r="Y242" s="186"/>
      <c r="Z242" s="186"/>
      <c r="AA242" s="186"/>
      <c r="AB242" s="186"/>
      <c r="AC242" s="186"/>
      <c r="AD242" s="186"/>
      <c r="AE242" s="186"/>
      <c r="AF242" s="186"/>
      <c r="AG242" s="186"/>
      <c r="AH242" s="186"/>
      <c r="AI242" s="186"/>
      <c r="AJ242" s="186"/>
      <c r="AK242" s="186"/>
      <c r="AL242" s="186"/>
      <c r="AM242" s="186"/>
      <c r="AN242" s="186"/>
      <c r="AO242" s="186"/>
      <c r="AP242" s="186"/>
      <c r="AQ242" s="186"/>
      <c r="AR242" s="186"/>
      <c r="AS242" s="186"/>
      <c r="AT242" s="186"/>
    </row>
    <row r="243" spans="1:46" s="229" customFormat="1" x14ac:dyDescent="0.2">
      <c r="A243" s="272"/>
      <c r="B243" s="272"/>
      <c r="C243" s="272"/>
      <c r="D243" s="272"/>
      <c r="E243" s="272"/>
      <c r="F243" s="272"/>
      <c r="G243" s="272"/>
      <c r="H243" s="272"/>
      <c r="I243" s="272"/>
      <c r="J243" s="272"/>
      <c r="K243" s="272"/>
      <c r="L243" s="274"/>
      <c r="M243" s="104"/>
      <c r="N243" s="186"/>
      <c r="O243" s="186"/>
      <c r="P243" s="186"/>
      <c r="Q243" s="186"/>
      <c r="R243" s="186"/>
      <c r="S243" s="186"/>
      <c r="T243" s="186"/>
      <c r="U243" s="186"/>
      <c r="V243" s="186"/>
      <c r="W243" s="186"/>
      <c r="X243" s="186"/>
      <c r="Y243" s="186"/>
      <c r="Z243" s="186"/>
      <c r="AA243" s="186"/>
      <c r="AB243" s="186"/>
      <c r="AC243" s="186"/>
      <c r="AD243" s="186"/>
      <c r="AE243" s="186"/>
      <c r="AF243" s="186"/>
      <c r="AG243" s="186"/>
      <c r="AH243" s="186"/>
      <c r="AI243" s="186"/>
      <c r="AJ243" s="186"/>
      <c r="AK243" s="186"/>
      <c r="AL243" s="186"/>
      <c r="AM243" s="186"/>
      <c r="AN243" s="186"/>
      <c r="AO243" s="186"/>
      <c r="AP243" s="186"/>
      <c r="AQ243" s="186"/>
      <c r="AR243" s="186"/>
      <c r="AS243" s="186"/>
      <c r="AT243" s="186"/>
    </row>
    <row r="244" spans="1:46" s="229" customFormat="1" x14ac:dyDescent="0.2">
      <c r="A244" s="272"/>
      <c r="B244" s="272"/>
      <c r="C244" s="272"/>
      <c r="D244" s="272"/>
      <c r="E244" s="272"/>
      <c r="F244" s="272"/>
      <c r="G244" s="272"/>
      <c r="H244" s="272"/>
      <c r="I244" s="272"/>
      <c r="J244" s="272"/>
      <c r="K244" s="272"/>
      <c r="L244" s="274"/>
      <c r="M244" s="104"/>
      <c r="N244" s="186"/>
      <c r="O244" s="186"/>
      <c r="P244" s="186"/>
      <c r="Q244" s="186"/>
      <c r="R244" s="186"/>
      <c r="S244" s="186"/>
      <c r="T244" s="186"/>
      <c r="U244" s="186"/>
      <c r="V244" s="186"/>
      <c r="W244" s="186"/>
      <c r="X244" s="186"/>
      <c r="Y244" s="186"/>
      <c r="Z244" s="186"/>
      <c r="AA244" s="186"/>
      <c r="AB244" s="186"/>
      <c r="AC244" s="186"/>
      <c r="AD244" s="186"/>
      <c r="AE244" s="186"/>
      <c r="AF244" s="186"/>
      <c r="AG244" s="186"/>
      <c r="AH244" s="186"/>
      <c r="AI244" s="186"/>
      <c r="AJ244" s="186"/>
      <c r="AK244" s="186"/>
      <c r="AL244" s="186"/>
      <c r="AM244" s="186"/>
      <c r="AN244" s="186"/>
      <c r="AO244" s="186"/>
      <c r="AP244" s="186"/>
      <c r="AQ244" s="186"/>
      <c r="AR244" s="186"/>
      <c r="AS244" s="186"/>
      <c r="AT244" s="186"/>
    </row>
    <row r="245" spans="1:46" s="229" customFormat="1" x14ac:dyDescent="0.2">
      <c r="A245" s="272"/>
      <c r="B245" s="272"/>
      <c r="C245" s="272"/>
      <c r="D245" s="272"/>
      <c r="E245" s="272"/>
      <c r="F245" s="272"/>
      <c r="G245" s="272"/>
      <c r="H245" s="272"/>
      <c r="I245" s="272"/>
      <c r="J245" s="272"/>
      <c r="K245" s="272"/>
      <c r="L245" s="274"/>
      <c r="M245" s="104"/>
      <c r="N245" s="186"/>
      <c r="O245" s="186"/>
      <c r="P245" s="186"/>
      <c r="Q245" s="186"/>
      <c r="R245" s="186"/>
      <c r="S245" s="186"/>
      <c r="T245" s="186"/>
      <c r="U245" s="186"/>
      <c r="V245" s="186"/>
      <c r="W245" s="186"/>
      <c r="X245" s="186"/>
      <c r="Y245" s="186"/>
      <c r="Z245" s="186"/>
      <c r="AA245" s="186"/>
      <c r="AB245" s="186"/>
      <c r="AC245" s="186"/>
      <c r="AD245" s="186"/>
      <c r="AE245" s="186"/>
      <c r="AF245" s="186"/>
      <c r="AG245" s="186"/>
      <c r="AH245" s="186"/>
      <c r="AI245" s="186"/>
      <c r="AJ245" s="186"/>
      <c r="AK245" s="186"/>
      <c r="AL245" s="186"/>
      <c r="AM245" s="186"/>
      <c r="AN245" s="186"/>
      <c r="AO245" s="186"/>
      <c r="AP245" s="186"/>
      <c r="AQ245" s="186"/>
      <c r="AR245" s="186"/>
      <c r="AS245" s="186"/>
      <c r="AT245" s="186"/>
    </row>
    <row r="246" spans="1:46" s="229" customFormat="1" x14ac:dyDescent="0.2">
      <c r="A246" s="272"/>
      <c r="B246" s="272"/>
      <c r="C246" s="272"/>
      <c r="D246" s="272"/>
      <c r="E246" s="272"/>
      <c r="F246" s="272"/>
      <c r="G246" s="272"/>
      <c r="H246" s="272"/>
      <c r="I246" s="272"/>
      <c r="J246" s="272"/>
      <c r="K246" s="272"/>
      <c r="L246" s="274"/>
      <c r="M246" s="104"/>
      <c r="N246" s="186"/>
      <c r="O246" s="186"/>
      <c r="P246" s="186"/>
      <c r="Q246" s="186"/>
      <c r="R246" s="186"/>
      <c r="S246" s="186"/>
      <c r="T246" s="186"/>
      <c r="U246" s="186"/>
      <c r="V246" s="186"/>
      <c r="W246" s="186"/>
      <c r="X246" s="186"/>
      <c r="Y246" s="186"/>
      <c r="Z246" s="186"/>
      <c r="AA246" s="186"/>
      <c r="AB246" s="186"/>
      <c r="AC246" s="186"/>
      <c r="AD246" s="186"/>
      <c r="AE246" s="186"/>
      <c r="AF246" s="186"/>
      <c r="AG246" s="186"/>
      <c r="AH246" s="186"/>
      <c r="AI246" s="186"/>
      <c r="AJ246" s="186"/>
      <c r="AK246" s="186"/>
      <c r="AL246" s="186"/>
      <c r="AM246" s="186"/>
      <c r="AN246" s="186"/>
      <c r="AO246" s="186"/>
      <c r="AP246" s="186"/>
      <c r="AQ246" s="186"/>
      <c r="AR246" s="186"/>
      <c r="AS246" s="186"/>
      <c r="AT246" s="186"/>
    </row>
    <row r="247" spans="1:46" s="229" customFormat="1" x14ac:dyDescent="0.2">
      <c r="A247" s="272"/>
      <c r="B247" s="272"/>
      <c r="C247" s="272"/>
      <c r="D247" s="272"/>
      <c r="E247" s="272"/>
      <c r="F247" s="272"/>
      <c r="G247" s="272"/>
      <c r="H247" s="272"/>
      <c r="I247" s="272"/>
      <c r="J247" s="272"/>
      <c r="K247" s="272"/>
      <c r="L247" s="274"/>
      <c r="M247" s="104"/>
      <c r="N247" s="186"/>
      <c r="O247" s="186"/>
      <c r="P247" s="186"/>
      <c r="Q247" s="186"/>
      <c r="R247" s="186"/>
      <c r="S247" s="186"/>
      <c r="T247" s="186"/>
      <c r="U247" s="186"/>
      <c r="V247" s="186"/>
      <c r="W247" s="186"/>
      <c r="X247" s="186"/>
      <c r="Y247" s="186"/>
      <c r="Z247" s="186"/>
      <c r="AA247" s="186"/>
      <c r="AB247" s="186"/>
      <c r="AC247" s="186"/>
      <c r="AD247" s="186"/>
      <c r="AE247" s="186"/>
      <c r="AF247" s="186"/>
      <c r="AG247" s="186"/>
      <c r="AH247" s="186"/>
      <c r="AI247" s="186"/>
      <c r="AJ247" s="186"/>
      <c r="AK247" s="186"/>
      <c r="AL247" s="186"/>
      <c r="AM247" s="186"/>
      <c r="AN247" s="186"/>
      <c r="AO247" s="186"/>
      <c r="AP247" s="186"/>
      <c r="AQ247" s="186"/>
      <c r="AR247" s="186"/>
      <c r="AS247" s="186"/>
      <c r="AT247" s="186"/>
    </row>
  </sheetData>
  <mergeCells count="7">
    <mergeCell ref="D167:F167"/>
    <mergeCell ref="D8:I8"/>
    <mergeCell ref="D87:I87"/>
    <mergeCell ref="D165:I165"/>
    <mergeCell ref="H10:J10"/>
    <mergeCell ref="H89:J89"/>
    <mergeCell ref="H167:J167"/>
  </mergeCells>
  <phoneticPr fontId="0" type="noConversion"/>
  <printOptions gridLinesSet="0"/>
  <pageMargins left="0.43307086614173229" right="0.27559055118110237" top="0.6692913385826772" bottom="0.70866141732283472" header="0.51181102362204722" footer="0.51181102362204722"/>
  <pageSetup paperSize="9" scale="70" orientation="portrait" r:id="rId1"/>
  <headerFooter alignWithMargins="0"/>
  <rowBreaks count="2" manualBreakCount="2">
    <brk id="79" max="11" man="1"/>
    <brk id="156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view="pageBreakPreview" topLeftCell="A76" zoomScaleNormal="100" zoomScaleSheetLayoutView="100" workbookViewId="0">
      <selection activeCell="B90" sqref="B90:F90"/>
    </sheetView>
  </sheetViews>
  <sheetFormatPr defaultColWidth="9" defaultRowHeight="15" x14ac:dyDescent="0.2"/>
  <cols>
    <col min="1" max="1" width="15.5" style="135" bestFit="1" customWidth="1"/>
    <col min="2" max="2" width="10" style="135" customWidth="1"/>
    <col min="3" max="3" width="35.5" style="135" customWidth="1"/>
    <col min="4" max="4" width="7" style="135" customWidth="1"/>
    <col min="5" max="5" width="13.75" style="135" customWidth="1"/>
    <col min="6" max="6" width="14" style="135" customWidth="1"/>
    <col min="7" max="16384" width="9" style="135"/>
  </cols>
  <sheetData>
    <row r="1" spans="1:6" ht="16.5" x14ac:dyDescent="0.3">
      <c r="A1" s="423" t="s">
        <v>173</v>
      </c>
      <c r="B1" s="423"/>
      <c r="C1" s="423"/>
      <c r="D1" s="423"/>
      <c r="E1" s="423"/>
      <c r="F1" s="133"/>
    </row>
    <row r="2" spans="1:6" ht="15.75" x14ac:dyDescent="0.25">
      <c r="A2" s="136"/>
      <c r="B2" s="136"/>
      <c r="C2" s="136"/>
      <c r="D2" s="136"/>
      <c r="E2" s="136"/>
      <c r="F2" s="136"/>
    </row>
    <row r="3" spans="1:6" ht="15.75" x14ac:dyDescent="0.25">
      <c r="A3" s="136"/>
      <c r="B3" s="136"/>
      <c r="C3" s="136"/>
      <c r="D3" s="136"/>
      <c r="E3" s="136"/>
      <c r="F3" s="136"/>
    </row>
    <row r="4" spans="1:6" ht="15.75" x14ac:dyDescent="0.25">
      <c r="A4" s="136" t="s">
        <v>189</v>
      </c>
      <c r="B4" s="136"/>
      <c r="C4" s="136"/>
      <c r="D4" s="136"/>
      <c r="E4" s="136"/>
      <c r="F4" s="162">
        <v>42374</v>
      </c>
    </row>
    <row r="5" spans="1:6" x14ac:dyDescent="0.2">
      <c r="A5" s="137"/>
      <c r="B5" s="137"/>
      <c r="C5" s="137"/>
      <c r="D5" s="137"/>
      <c r="E5" s="137"/>
      <c r="F5" s="137"/>
    </row>
    <row r="6" spans="1:6" x14ac:dyDescent="0.2">
      <c r="A6" s="137"/>
      <c r="B6" s="137"/>
      <c r="C6" s="137"/>
      <c r="D6" s="137"/>
      <c r="E6" s="137"/>
      <c r="F6" s="137"/>
    </row>
    <row r="7" spans="1:6" ht="16.5" x14ac:dyDescent="0.3">
      <c r="A7" s="424" t="s">
        <v>104</v>
      </c>
      <c r="B7" s="424"/>
      <c r="C7" s="424"/>
      <c r="D7" s="424"/>
      <c r="E7" s="424"/>
      <c r="F7" s="424"/>
    </row>
    <row r="8" spans="1:6" ht="16.5" x14ac:dyDescent="0.3">
      <c r="A8" s="424" t="s">
        <v>105</v>
      </c>
      <c r="B8" s="424"/>
      <c r="C8" s="424"/>
      <c r="D8" s="424"/>
      <c r="E8" s="424"/>
      <c r="F8" s="424"/>
    </row>
    <row r="9" spans="1:6" x14ac:dyDescent="0.2">
      <c r="A9" s="138"/>
      <c r="B9" s="138"/>
      <c r="C9" s="138"/>
      <c r="D9" s="138"/>
      <c r="E9" s="138"/>
      <c r="F9" s="138"/>
    </row>
    <row r="10" spans="1:6" x14ac:dyDescent="0.2">
      <c r="A10" s="425"/>
      <c r="B10" s="426"/>
      <c r="C10" s="426"/>
      <c r="D10" s="426"/>
      <c r="E10" s="137"/>
      <c r="F10" s="137"/>
    </row>
    <row r="11" spans="1:6" x14ac:dyDescent="0.2">
      <c r="A11" s="427"/>
      <c r="B11" s="426"/>
      <c r="C11" s="426"/>
      <c r="D11" s="426"/>
      <c r="E11" s="137"/>
      <c r="F11" s="137"/>
    </row>
    <row r="12" spans="1:6" ht="16.5" x14ac:dyDescent="0.3">
      <c r="A12" s="133"/>
      <c r="B12" s="140"/>
      <c r="C12" s="140"/>
      <c r="D12" s="292"/>
      <c r="E12" s="167"/>
      <c r="F12" s="140"/>
    </row>
    <row r="13" spans="1:6" x14ac:dyDescent="0.2">
      <c r="A13" s="139"/>
      <c r="B13" s="140"/>
      <c r="C13" s="293" t="s">
        <v>106</v>
      </c>
      <c r="D13" s="174"/>
      <c r="E13" s="140"/>
      <c r="F13" s="140"/>
    </row>
    <row r="14" spans="1:6" x14ac:dyDescent="0.2">
      <c r="A14" s="425"/>
      <c r="B14" s="426"/>
      <c r="C14" s="426"/>
      <c r="D14" s="426"/>
      <c r="E14" s="425"/>
      <c r="F14" s="426"/>
    </row>
    <row r="15" spans="1:6" ht="15.75" x14ac:dyDescent="0.25">
      <c r="A15" s="168" t="s">
        <v>174</v>
      </c>
      <c r="B15" s="167"/>
      <c r="C15" s="167"/>
      <c r="D15" s="167"/>
      <c r="E15" s="167"/>
      <c r="F15" s="167"/>
    </row>
    <row r="16" spans="1:6" ht="15.75" x14ac:dyDescent="0.25">
      <c r="A16" s="168"/>
      <c r="B16" s="165"/>
      <c r="C16" s="165"/>
      <c r="D16" s="165"/>
      <c r="E16" s="165"/>
      <c r="F16" s="165"/>
    </row>
    <row r="17" spans="1:6" x14ac:dyDescent="0.2">
      <c r="A17" s="169"/>
      <c r="B17" s="167"/>
      <c r="C17" s="167"/>
      <c r="D17" s="167"/>
      <c r="E17" s="167"/>
      <c r="F17" s="167"/>
    </row>
    <row r="18" spans="1:6" x14ac:dyDescent="0.2">
      <c r="A18" s="166"/>
      <c r="B18" s="167"/>
      <c r="C18" s="167"/>
      <c r="D18" s="167"/>
      <c r="E18" s="167"/>
      <c r="F18" s="167"/>
    </row>
    <row r="19" spans="1:6" x14ac:dyDescent="0.2">
      <c r="A19" s="169"/>
      <c r="B19" s="167"/>
      <c r="C19" s="167"/>
      <c r="D19" s="167"/>
      <c r="E19" s="167"/>
      <c r="F19" s="167"/>
    </row>
    <row r="20" spans="1:6" x14ac:dyDescent="0.2">
      <c r="A20" s="169"/>
      <c r="B20" s="167"/>
      <c r="C20" s="167"/>
      <c r="D20" s="167"/>
      <c r="E20" s="167"/>
      <c r="F20" s="167"/>
    </row>
    <row r="21" spans="1:6" x14ac:dyDescent="0.2">
      <c r="A21" s="169"/>
      <c r="B21" s="167"/>
      <c r="C21" s="167"/>
      <c r="D21" s="167"/>
      <c r="E21" s="167"/>
      <c r="F21" s="167"/>
    </row>
    <row r="22" spans="1:6" x14ac:dyDescent="0.2">
      <c r="A22" s="167"/>
      <c r="B22" s="167"/>
      <c r="C22" s="167"/>
      <c r="D22" s="167"/>
      <c r="E22" s="167"/>
      <c r="F22" s="167"/>
    </row>
    <row r="23" spans="1:6" x14ac:dyDescent="0.2">
      <c r="A23" s="167"/>
      <c r="B23" s="167"/>
      <c r="C23" s="167"/>
      <c r="D23" s="167"/>
      <c r="E23" s="167"/>
      <c r="F23" s="167"/>
    </row>
    <row r="24" spans="1:6" x14ac:dyDescent="0.2">
      <c r="A24" s="167"/>
      <c r="B24" s="167"/>
      <c r="C24" s="167"/>
      <c r="D24" s="167"/>
      <c r="E24" s="167"/>
      <c r="F24" s="167"/>
    </row>
    <row r="25" spans="1:6" ht="15.75" x14ac:dyDescent="0.2">
      <c r="A25" s="137"/>
      <c r="B25" s="141"/>
      <c r="C25" s="142"/>
      <c r="D25" s="142"/>
      <c r="E25" s="142"/>
      <c r="F25" s="142"/>
    </row>
    <row r="26" spans="1:6" ht="15.75" x14ac:dyDescent="0.2">
      <c r="A26" s="143"/>
      <c r="B26" s="276" t="s">
        <v>175</v>
      </c>
      <c r="C26" s="146"/>
      <c r="D26" s="141"/>
      <c r="E26" s="141"/>
      <c r="F26" s="141"/>
    </row>
    <row r="27" spans="1:6" ht="15.75" x14ac:dyDescent="0.2">
      <c r="A27" s="143"/>
      <c r="B27" s="276"/>
      <c r="C27" s="146"/>
      <c r="D27" s="141"/>
      <c r="E27" s="141"/>
      <c r="F27" s="141"/>
    </row>
    <row r="28" spans="1:6" ht="16.5" x14ac:dyDescent="0.25">
      <c r="A28" s="137"/>
      <c r="B28" s="145"/>
      <c r="C28" s="132" t="s">
        <v>171</v>
      </c>
      <c r="D28" s="147"/>
      <c r="E28" s="139"/>
      <c r="F28" s="149"/>
    </row>
    <row r="29" spans="1:6" ht="15.75" x14ac:dyDescent="0.25">
      <c r="A29" s="137"/>
      <c r="B29" s="145" t="s">
        <v>112</v>
      </c>
      <c r="C29" s="150">
        <f>LPG!H17</f>
        <v>1892</v>
      </c>
      <c r="D29" s="147"/>
      <c r="E29" s="139"/>
      <c r="F29" s="151"/>
    </row>
    <row r="30" spans="1:6" ht="15.75" x14ac:dyDescent="0.25">
      <c r="A30" s="137"/>
      <c r="B30" s="145" t="s">
        <v>113</v>
      </c>
      <c r="C30" s="150">
        <f>LPG!H18</f>
        <v>1903</v>
      </c>
      <c r="D30" s="147"/>
      <c r="E30" s="139"/>
      <c r="F30" s="151"/>
    </row>
    <row r="31" spans="1:6" ht="15.75" x14ac:dyDescent="0.25">
      <c r="A31" s="137"/>
      <c r="B31" s="145" t="s">
        <v>114</v>
      </c>
      <c r="C31" s="150">
        <f>LPG!H19</f>
        <v>1911</v>
      </c>
      <c r="D31" s="147"/>
      <c r="E31" s="139"/>
      <c r="F31" s="151"/>
    </row>
    <row r="32" spans="1:6" ht="15.75" x14ac:dyDescent="0.25">
      <c r="A32" s="137"/>
      <c r="B32" s="145" t="s">
        <v>115</v>
      </c>
      <c r="C32" s="150">
        <f>LPG!H20</f>
        <v>1925</v>
      </c>
      <c r="D32" s="147"/>
      <c r="E32" s="139"/>
      <c r="F32" s="151"/>
    </row>
    <row r="33" spans="1:6" ht="15.75" x14ac:dyDescent="0.25">
      <c r="A33" s="137"/>
      <c r="B33" s="145" t="s">
        <v>116</v>
      </c>
      <c r="C33" s="150">
        <f>LPG!H21</f>
        <v>1943</v>
      </c>
      <c r="D33" s="147"/>
      <c r="E33" s="139"/>
      <c r="F33" s="151"/>
    </row>
    <row r="34" spans="1:6" ht="15.75" x14ac:dyDescent="0.25">
      <c r="A34" s="137"/>
      <c r="B34" s="145" t="s">
        <v>117</v>
      </c>
      <c r="C34" s="150">
        <f>LPG!H22</f>
        <v>1968</v>
      </c>
      <c r="D34" s="147"/>
      <c r="E34" s="139"/>
      <c r="F34" s="151"/>
    </row>
    <row r="35" spans="1:6" ht="15.75" x14ac:dyDescent="0.25">
      <c r="A35" s="137"/>
      <c r="B35" s="145" t="s">
        <v>118</v>
      </c>
      <c r="C35" s="150">
        <f>LPG!H23</f>
        <v>1989</v>
      </c>
      <c r="D35" s="147"/>
      <c r="E35" s="139"/>
      <c r="F35" s="151"/>
    </row>
    <row r="36" spans="1:6" ht="15.75" x14ac:dyDescent="0.25">
      <c r="A36" s="137"/>
      <c r="B36" s="145" t="s">
        <v>119</v>
      </c>
      <c r="C36" s="150">
        <f>LPG!H24</f>
        <v>2032</v>
      </c>
      <c r="D36" s="147"/>
      <c r="E36" s="139"/>
      <c r="F36" s="151"/>
    </row>
    <row r="37" spans="1:6" ht="15.75" x14ac:dyDescent="0.25">
      <c r="A37" s="137"/>
      <c r="B37" s="145" t="s">
        <v>120</v>
      </c>
      <c r="C37" s="150">
        <f>LPG!H25</f>
        <v>2072</v>
      </c>
      <c r="D37" s="147"/>
      <c r="E37" s="139"/>
      <c r="F37" s="151"/>
    </row>
    <row r="38" spans="1:6" ht="15.75" x14ac:dyDescent="0.25">
      <c r="A38" s="137"/>
      <c r="B38" s="145" t="s">
        <v>121</v>
      </c>
      <c r="C38" s="150">
        <f>LPG!H26</f>
        <v>2108</v>
      </c>
      <c r="D38" s="147"/>
      <c r="E38" s="139"/>
      <c r="F38" s="151"/>
    </row>
    <row r="39" spans="1:6" ht="15.75" x14ac:dyDescent="0.25">
      <c r="A39" s="137"/>
      <c r="B39" s="145" t="s">
        <v>122</v>
      </c>
      <c r="C39" s="150">
        <f>LPG!H27</f>
        <v>2144</v>
      </c>
      <c r="D39" s="147"/>
      <c r="E39" s="139"/>
      <c r="F39" s="151"/>
    </row>
    <row r="40" spans="1:6" ht="15.75" x14ac:dyDescent="0.25">
      <c r="A40" s="137"/>
      <c r="B40" s="145" t="s">
        <v>123</v>
      </c>
      <c r="C40" s="150">
        <f>LPG!H28</f>
        <v>2278</v>
      </c>
      <c r="D40" s="147"/>
      <c r="E40" s="139"/>
      <c r="F40" s="151"/>
    </row>
    <row r="41" spans="1:6" ht="15.75" x14ac:dyDescent="0.25">
      <c r="A41" s="137"/>
      <c r="B41" s="145" t="s">
        <v>124</v>
      </c>
      <c r="C41" s="150">
        <f>LPG!H29</f>
        <v>2124</v>
      </c>
      <c r="D41" s="147"/>
      <c r="E41" s="139"/>
      <c r="F41" s="151"/>
    </row>
    <row r="42" spans="1:6" ht="15.75" x14ac:dyDescent="0.25">
      <c r="A42" s="137"/>
      <c r="B42" s="145" t="s">
        <v>125</v>
      </c>
      <c r="C42" s="150">
        <f>LPG!H30</f>
        <v>2186</v>
      </c>
      <c r="D42" s="147"/>
      <c r="E42" s="139"/>
      <c r="F42" s="151"/>
    </row>
    <row r="43" spans="1:6" ht="15.75" x14ac:dyDescent="0.25">
      <c r="A43" s="137"/>
      <c r="B43" s="145" t="s">
        <v>126</v>
      </c>
      <c r="C43" s="150">
        <f>LPG!H31</f>
        <v>2177</v>
      </c>
      <c r="D43" s="147"/>
      <c r="E43" s="139"/>
      <c r="F43" s="151"/>
    </row>
    <row r="44" spans="1:6" ht="15.75" x14ac:dyDescent="0.25">
      <c r="A44" s="137"/>
      <c r="B44" s="145" t="s">
        <v>127</v>
      </c>
      <c r="C44" s="150">
        <f>LPG!H32</f>
        <v>1989</v>
      </c>
      <c r="D44" s="147"/>
      <c r="E44" s="139"/>
      <c r="F44" s="151"/>
    </row>
    <row r="45" spans="1:6" ht="15.75" x14ac:dyDescent="0.25">
      <c r="A45" s="137"/>
      <c r="B45" s="145" t="s">
        <v>71</v>
      </c>
      <c r="C45" s="150">
        <f>LPG!H33</f>
        <v>2177</v>
      </c>
      <c r="D45" s="147"/>
      <c r="E45" s="139"/>
      <c r="F45" s="151"/>
    </row>
    <row r="46" spans="1:6" ht="15.75" x14ac:dyDescent="0.25">
      <c r="A46" s="137"/>
      <c r="B46" s="145" t="s">
        <v>128</v>
      </c>
      <c r="C46" s="150">
        <f>LPG!H36</f>
        <v>1927</v>
      </c>
      <c r="D46" s="147"/>
      <c r="E46" s="139"/>
      <c r="F46" s="151"/>
    </row>
    <row r="47" spans="1:6" ht="15.75" x14ac:dyDescent="0.25">
      <c r="A47" s="137"/>
      <c r="B47" s="145" t="s">
        <v>129</v>
      </c>
      <c r="C47" s="150">
        <f>LPG!H37</f>
        <v>1950</v>
      </c>
      <c r="D47" s="147"/>
      <c r="E47" s="139"/>
      <c r="F47" s="151"/>
    </row>
    <row r="48" spans="1:6" ht="15.75" x14ac:dyDescent="0.25">
      <c r="A48" s="137"/>
      <c r="B48" s="145" t="s">
        <v>130</v>
      </c>
      <c r="C48" s="150">
        <f>LPG!H38</f>
        <v>1940</v>
      </c>
      <c r="D48" s="147"/>
      <c r="E48" s="139"/>
      <c r="F48" s="151"/>
    </row>
    <row r="49" spans="1:6" ht="15.75" x14ac:dyDescent="0.25">
      <c r="A49" s="137"/>
      <c r="B49" s="145" t="s">
        <v>131</v>
      </c>
      <c r="C49" s="150">
        <f>LPG!H39</f>
        <v>1953</v>
      </c>
      <c r="D49" s="147"/>
      <c r="E49" s="139"/>
      <c r="F49" s="151"/>
    </row>
    <row r="50" spans="1:6" ht="15.75" x14ac:dyDescent="0.25">
      <c r="A50" s="137"/>
      <c r="B50" s="145" t="s">
        <v>132</v>
      </c>
      <c r="C50" s="150">
        <f>LPG!H40</f>
        <v>1985</v>
      </c>
      <c r="D50" s="147"/>
      <c r="E50" s="139"/>
      <c r="F50" s="151"/>
    </row>
    <row r="51" spans="1:6" ht="15.75" x14ac:dyDescent="0.25">
      <c r="A51" s="137"/>
      <c r="B51" s="145" t="s">
        <v>133</v>
      </c>
      <c r="C51" s="150">
        <f>LPG!H41</f>
        <v>1976</v>
      </c>
      <c r="D51" s="147"/>
      <c r="E51" s="139"/>
      <c r="F51" s="151"/>
    </row>
    <row r="52" spans="1:6" ht="15.75" x14ac:dyDescent="0.25">
      <c r="A52" s="152"/>
      <c r="B52" s="145" t="s">
        <v>134</v>
      </c>
      <c r="C52" s="150">
        <f>LPG!H42</f>
        <v>2000</v>
      </c>
      <c r="D52" s="147"/>
      <c r="E52" s="139"/>
      <c r="F52" s="151"/>
    </row>
    <row r="53" spans="1:6" ht="15.75" x14ac:dyDescent="0.25">
      <c r="A53" s="137"/>
      <c r="B53" s="145" t="s">
        <v>135</v>
      </c>
      <c r="C53" s="150">
        <f>LPG!H43</f>
        <v>2014</v>
      </c>
      <c r="D53" s="147"/>
      <c r="E53" s="139"/>
      <c r="F53" s="151"/>
    </row>
    <row r="54" spans="1:6" x14ac:dyDescent="0.2">
      <c r="A54" s="137"/>
      <c r="B54" s="139"/>
      <c r="C54" s="139"/>
      <c r="D54" s="139"/>
      <c r="E54" s="139"/>
      <c r="F54" s="139"/>
    </row>
    <row r="55" spans="1:6" x14ac:dyDescent="0.2">
      <c r="A55" s="137"/>
      <c r="B55" s="139"/>
      <c r="C55" s="139"/>
      <c r="D55" s="139"/>
      <c r="E55" s="139"/>
      <c r="F55" s="139"/>
    </row>
    <row r="56" spans="1:6" ht="15.75" x14ac:dyDescent="0.2">
      <c r="A56" s="137"/>
      <c r="B56" s="276" t="s">
        <v>176</v>
      </c>
      <c r="C56" s="146"/>
      <c r="D56" s="141"/>
      <c r="E56" s="141"/>
      <c r="F56" s="141"/>
    </row>
    <row r="57" spans="1:6" ht="15.75" x14ac:dyDescent="0.25">
      <c r="A57" s="144"/>
      <c r="B57" s="277"/>
      <c r="C57" s="278"/>
      <c r="D57" s="147"/>
      <c r="E57" s="139"/>
      <c r="F57" s="148"/>
    </row>
    <row r="58" spans="1:6" ht="16.5" x14ac:dyDescent="0.25">
      <c r="A58" s="139"/>
      <c r="B58" s="145"/>
      <c r="C58" s="132" t="s">
        <v>171</v>
      </c>
      <c r="D58" s="147"/>
      <c r="E58" s="139"/>
      <c r="F58" s="149"/>
    </row>
    <row r="59" spans="1:6" ht="15.75" x14ac:dyDescent="0.25">
      <c r="A59" s="139"/>
      <c r="B59" s="145" t="s">
        <v>136</v>
      </c>
      <c r="C59" s="153">
        <f>LPG!H44</f>
        <v>2028</v>
      </c>
      <c r="D59" s="147"/>
      <c r="E59" s="139"/>
      <c r="F59" s="151"/>
    </row>
    <row r="60" spans="1:6" ht="15.75" x14ac:dyDescent="0.25">
      <c r="A60" s="137"/>
      <c r="B60" s="145" t="s">
        <v>137</v>
      </c>
      <c r="C60" s="153">
        <f>LPG!H47</f>
        <v>1969</v>
      </c>
      <c r="D60" s="147"/>
      <c r="E60" s="139"/>
      <c r="F60" s="151"/>
    </row>
    <row r="61" spans="1:6" ht="15.75" x14ac:dyDescent="0.25">
      <c r="A61" s="137"/>
      <c r="B61" s="145" t="s">
        <v>138</v>
      </c>
      <c r="C61" s="153">
        <f>LPG!H48</f>
        <v>1980</v>
      </c>
      <c r="D61" s="147"/>
      <c r="E61" s="139"/>
      <c r="F61" s="151"/>
    </row>
    <row r="62" spans="1:6" ht="15.75" x14ac:dyDescent="0.25">
      <c r="A62" s="144"/>
      <c r="B62" s="145" t="s">
        <v>139</v>
      </c>
      <c r="C62" s="153">
        <f>LPG!H49</f>
        <v>2011</v>
      </c>
      <c r="D62" s="147"/>
      <c r="E62" s="139"/>
      <c r="F62" s="151"/>
    </row>
    <row r="63" spans="1:6" ht="15.75" x14ac:dyDescent="0.25">
      <c r="A63" s="144"/>
      <c r="B63" s="145" t="s">
        <v>140</v>
      </c>
      <c r="C63" s="153">
        <f>LPG!H50</f>
        <v>2047</v>
      </c>
      <c r="D63" s="147"/>
      <c r="E63" s="139"/>
      <c r="F63" s="151"/>
    </row>
    <row r="64" spans="1:6" ht="15.75" x14ac:dyDescent="0.25">
      <c r="A64" s="137"/>
      <c r="B64" s="145" t="s">
        <v>141</v>
      </c>
      <c r="C64" s="153">
        <f>LPG!H51</f>
        <v>2074</v>
      </c>
      <c r="D64" s="147"/>
      <c r="E64" s="139"/>
      <c r="F64" s="151"/>
    </row>
    <row r="65" spans="1:6" ht="15.75" x14ac:dyDescent="0.25">
      <c r="A65" s="137"/>
      <c r="B65" s="145" t="s">
        <v>142</v>
      </c>
      <c r="C65" s="153">
        <f>LPG!H52</f>
        <v>2107</v>
      </c>
      <c r="D65" s="147"/>
      <c r="E65" s="139"/>
      <c r="F65" s="151"/>
    </row>
    <row r="66" spans="1:6" ht="15.75" x14ac:dyDescent="0.25">
      <c r="A66" s="137"/>
      <c r="B66" s="145" t="s">
        <v>143</v>
      </c>
      <c r="C66" s="153">
        <f>LPG!H53</f>
        <v>2132</v>
      </c>
      <c r="D66" s="147"/>
      <c r="E66" s="139"/>
      <c r="F66" s="151"/>
    </row>
    <row r="67" spans="1:6" ht="15.75" x14ac:dyDescent="0.25">
      <c r="A67" s="137"/>
      <c r="B67" s="145" t="s">
        <v>144</v>
      </c>
      <c r="C67" s="153">
        <f>LPG!H54</f>
        <v>2179</v>
      </c>
      <c r="D67" s="147"/>
      <c r="E67" s="139"/>
      <c r="F67" s="151"/>
    </row>
    <row r="68" spans="1:6" ht="15.75" x14ac:dyDescent="0.25">
      <c r="A68" s="137"/>
      <c r="B68" s="145" t="s">
        <v>145</v>
      </c>
      <c r="C68" s="153">
        <f>LPG!H55</f>
        <v>2198</v>
      </c>
      <c r="D68" s="147"/>
      <c r="E68" s="139"/>
      <c r="F68" s="151"/>
    </row>
    <row r="69" spans="1:6" ht="15.75" x14ac:dyDescent="0.25">
      <c r="A69" s="137"/>
      <c r="B69" s="145" t="s">
        <v>146</v>
      </c>
      <c r="C69" s="153">
        <f>LPG!H56</f>
        <v>2225</v>
      </c>
      <c r="D69" s="147"/>
      <c r="E69" s="139"/>
      <c r="F69" s="151"/>
    </row>
    <row r="70" spans="1:6" ht="15.75" x14ac:dyDescent="0.25">
      <c r="A70" s="137"/>
      <c r="B70" s="145" t="s">
        <v>147</v>
      </c>
      <c r="C70" s="153">
        <f>LPG!H57</f>
        <v>2205</v>
      </c>
      <c r="D70" s="147"/>
      <c r="E70" s="139"/>
      <c r="F70" s="151"/>
    </row>
    <row r="71" spans="1:6" ht="15.75" x14ac:dyDescent="0.25">
      <c r="A71" s="137"/>
      <c r="B71" s="145" t="s">
        <v>148</v>
      </c>
      <c r="C71" s="153">
        <f>LPG!H58</f>
        <v>2191</v>
      </c>
      <c r="D71" s="147"/>
      <c r="E71" s="139"/>
      <c r="F71" s="151"/>
    </row>
    <row r="72" spans="1:6" ht="15.75" x14ac:dyDescent="0.25">
      <c r="A72" s="137"/>
      <c r="B72" s="145" t="s">
        <v>149</v>
      </c>
      <c r="C72" s="153">
        <f>LPG!H59</f>
        <v>2251</v>
      </c>
      <c r="D72" s="147"/>
      <c r="E72" s="139"/>
      <c r="F72" s="151"/>
    </row>
    <row r="73" spans="1:6" ht="15.75" x14ac:dyDescent="0.25">
      <c r="A73" s="137"/>
      <c r="B73" s="145" t="s">
        <v>150</v>
      </c>
      <c r="C73" s="153">
        <f>LPG!H60</f>
        <v>2011</v>
      </c>
      <c r="D73" s="147"/>
      <c r="E73" s="139"/>
      <c r="F73" s="151"/>
    </row>
    <row r="74" spans="1:6" ht="15.75" x14ac:dyDescent="0.25">
      <c r="A74" s="137"/>
      <c r="B74" s="145" t="s">
        <v>151</v>
      </c>
      <c r="C74" s="153">
        <f>LPG!H61</f>
        <v>2047</v>
      </c>
      <c r="D74" s="147"/>
      <c r="E74" s="139"/>
      <c r="F74" s="151"/>
    </row>
    <row r="75" spans="1:6" ht="15.75" x14ac:dyDescent="0.25">
      <c r="A75" s="137"/>
      <c r="B75" s="145" t="s">
        <v>152</v>
      </c>
      <c r="C75" s="153">
        <f>LPG!H62</f>
        <v>2107</v>
      </c>
      <c r="D75" s="147"/>
      <c r="E75" s="139"/>
      <c r="F75" s="151"/>
    </row>
    <row r="76" spans="1:6" ht="15.75" x14ac:dyDescent="0.25">
      <c r="A76" s="137"/>
      <c r="B76" s="145" t="s">
        <v>153</v>
      </c>
      <c r="C76" s="153">
        <f>LPG!H63</f>
        <v>2132</v>
      </c>
      <c r="D76" s="147"/>
      <c r="E76" s="139"/>
      <c r="F76" s="151"/>
    </row>
    <row r="77" spans="1:6" ht="15.75" x14ac:dyDescent="0.25">
      <c r="A77" s="137"/>
      <c r="B77" s="145" t="s">
        <v>76</v>
      </c>
      <c r="C77" s="153">
        <f>LPG!H64</f>
        <v>2179</v>
      </c>
      <c r="D77" s="147"/>
      <c r="E77" s="139"/>
      <c r="F77" s="151"/>
    </row>
    <row r="78" spans="1:6" ht="15.75" x14ac:dyDescent="0.25">
      <c r="A78" s="137"/>
      <c r="B78" s="145" t="s">
        <v>154</v>
      </c>
      <c r="C78" s="153">
        <f>LPG!H65</f>
        <v>2198</v>
      </c>
      <c r="D78" s="147"/>
      <c r="E78" s="139"/>
      <c r="F78" s="151"/>
    </row>
    <row r="79" spans="1:6" ht="15.75" x14ac:dyDescent="0.25">
      <c r="A79" s="137"/>
      <c r="B79" s="145" t="s">
        <v>155</v>
      </c>
      <c r="C79" s="153">
        <f>LPG!H66</f>
        <v>2225</v>
      </c>
      <c r="D79" s="147"/>
      <c r="E79" s="139"/>
      <c r="F79" s="151"/>
    </row>
    <row r="80" spans="1:6" ht="15.75" x14ac:dyDescent="0.25">
      <c r="A80" s="137"/>
      <c r="B80" s="145" t="s">
        <v>156</v>
      </c>
      <c r="C80" s="153">
        <f>LPG!H67</f>
        <v>2251</v>
      </c>
      <c r="D80" s="147"/>
      <c r="E80" s="139"/>
      <c r="F80" s="151"/>
    </row>
    <row r="81" spans="1:6" ht="15.75" x14ac:dyDescent="0.25">
      <c r="A81" s="137"/>
      <c r="B81" s="145" t="s">
        <v>157</v>
      </c>
      <c r="C81" s="153">
        <f>LPG!H70</f>
        <v>2036</v>
      </c>
      <c r="D81" s="147"/>
      <c r="E81" s="139"/>
      <c r="F81" s="151"/>
    </row>
    <row r="82" spans="1:6" ht="15.75" x14ac:dyDescent="0.25">
      <c r="A82" s="137"/>
      <c r="B82" s="145" t="s">
        <v>158</v>
      </c>
      <c r="C82" s="153">
        <f>LPG!H71</f>
        <v>2079</v>
      </c>
      <c r="D82" s="147"/>
      <c r="E82" s="139"/>
      <c r="F82" s="151"/>
    </row>
    <row r="83" spans="1:6" ht="15.75" x14ac:dyDescent="0.25">
      <c r="A83" s="137"/>
      <c r="B83" s="145" t="s">
        <v>159</v>
      </c>
      <c r="C83" s="153">
        <f>LPG!H72</f>
        <v>2111</v>
      </c>
      <c r="D83" s="147"/>
      <c r="E83" s="139"/>
      <c r="F83" s="151"/>
    </row>
    <row r="84" spans="1:6" ht="15.75" x14ac:dyDescent="0.25">
      <c r="A84" s="137"/>
      <c r="B84" s="145" t="s">
        <v>160</v>
      </c>
      <c r="C84" s="153">
        <f>LPG!H73</f>
        <v>2106</v>
      </c>
      <c r="D84" s="147"/>
      <c r="E84" s="139"/>
      <c r="F84" s="151"/>
    </row>
    <row r="85" spans="1:6" ht="15.75" x14ac:dyDescent="0.25">
      <c r="A85" s="137"/>
      <c r="B85" s="145" t="s">
        <v>161</v>
      </c>
      <c r="C85" s="153">
        <f>LPG!H74</f>
        <v>2120</v>
      </c>
      <c r="D85" s="147"/>
      <c r="E85" s="139"/>
      <c r="F85" s="151"/>
    </row>
    <row r="86" spans="1:6" ht="15.75" x14ac:dyDescent="0.25">
      <c r="A86" s="137"/>
      <c r="B86" s="145" t="s">
        <v>162</v>
      </c>
      <c r="C86" s="153">
        <f>LPG!H75</f>
        <v>2119</v>
      </c>
      <c r="D86" s="142"/>
      <c r="E86" s="139"/>
      <c r="F86" s="151"/>
    </row>
    <row r="87" spans="1:6" ht="15.75" x14ac:dyDescent="0.25">
      <c r="A87" s="137"/>
      <c r="B87" s="146" t="s">
        <v>163</v>
      </c>
      <c r="C87" s="153">
        <f>LPG!H76</f>
        <v>2148</v>
      </c>
      <c r="D87" s="142"/>
      <c r="E87" s="139"/>
      <c r="F87" s="154"/>
    </row>
    <row r="88" spans="1:6" ht="15.75" x14ac:dyDescent="0.2">
      <c r="A88" s="137"/>
      <c r="B88" s="137"/>
      <c r="C88" s="155"/>
      <c r="D88" s="155"/>
      <c r="E88" s="154"/>
      <c r="F88" s="154"/>
    </row>
    <row r="89" spans="1:6" ht="16.5" x14ac:dyDescent="0.3">
      <c r="A89" s="156"/>
      <c r="B89" s="134" t="s">
        <v>164</v>
      </c>
      <c r="C89" s="136"/>
      <c r="D89" s="136"/>
      <c r="E89" s="136"/>
      <c r="F89" s="159"/>
    </row>
    <row r="90" spans="1:6" ht="39" customHeight="1" x14ac:dyDescent="0.3">
      <c r="A90" s="328"/>
      <c r="B90" s="422" t="s">
        <v>193</v>
      </c>
      <c r="C90" s="422"/>
      <c r="D90" s="422"/>
      <c r="E90" s="422"/>
      <c r="F90" s="422"/>
    </row>
    <row r="91" spans="1:6" x14ac:dyDescent="0.2">
      <c r="A91" s="156"/>
      <c r="B91" s="158"/>
      <c r="C91" s="158"/>
      <c r="D91" s="158"/>
      <c r="E91" s="158"/>
      <c r="F91" s="139"/>
    </row>
    <row r="92" spans="1:6" x14ac:dyDescent="0.2">
      <c r="A92" s="156"/>
      <c r="B92" s="158"/>
      <c r="C92" s="139"/>
      <c r="D92" s="139"/>
      <c r="E92" s="139"/>
      <c r="F92" s="139"/>
    </row>
    <row r="93" spans="1:6" ht="15.75" x14ac:dyDescent="0.25">
      <c r="A93" s="156"/>
      <c r="B93" s="157"/>
      <c r="C93" s="139"/>
      <c r="D93" s="139"/>
      <c r="E93" s="139"/>
      <c r="F93" s="139"/>
    </row>
    <row r="94" spans="1:6" ht="15.75" x14ac:dyDescent="0.25">
      <c r="A94" s="156"/>
      <c r="B94" s="157"/>
      <c r="C94" s="139"/>
      <c r="D94" s="139"/>
      <c r="E94" s="139"/>
      <c r="F94" s="139"/>
    </row>
    <row r="95" spans="1:6" x14ac:dyDescent="0.2">
      <c r="A95" s="137"/>
      <c r="B95" s="158"/>
      <c r="C95" s="139"/>
      <c r="D95" s="139"/>
      <c r="E95" s="139"/>
      <c r="F95" s="139"/>
    </row>
    <row r="96" spans="1:6" x14ac:dyDescent="0.2">
      <c r="A96" s="137"/>
      <c r="B96" s="158"/>
      <c r="C96" s="139"/>
      <c r="D96" s="139"/>
      <c r="E96" s="139"/>
      <c r="F96" s="139"/>
    </row>
    <row r="97" spans="1:6" x14ac:dyDescent="0.2">
      <c r="A97" s="137"/>
      <c r="B97" s="142"/>
      <c r="C97" s="142"/>
      <c r="D97" s="142"/>
      <c r="E97" s="142"/>
      <c r="F97" s="142"/>
    </row>
    <row r="98" spans="1:6" x14ac:dyDescent="0.2">
      <c r="A98" s="137"/>
      <c r="B98" s="142"/>
      <c r="C98" s="142"/>
      <c r="D98" s="142"/>
      <c r="E98" s="142"/>
      <c r="F98" s="142"/>
    </row>
  </sheetData>
  <mergeCells count="8">
    <mergeCell ref="B90:F90"/>
    <mergeCell ref="A1:E1"/>
    <mergeCell ref="A7:F7"/>
    <mergeCell ref="A8:F8"/>
    <mergeCell ref="A14:D14"/>
    <mergeCell ref="E14:F14"/>
    <mergeCell ref="A10:D10"/>
    <mergeCell ref="A11:D11"/>
  </mergeCells>
  <phoneticPr fontId="10" type="noConversion"/>
  <pageMargins left="0.75" right="0.75" top="1" bottom="1" header="0.5" footer="0.5"/>
  <pageSetup paperSize="9" scale="76" orientation="portrait" r:id="rId1"/>
  <headerFooter alignWithMargins="0"/>
  <rowBreaks count="1" manualBreakCount="1">
    <brk id="54" max="1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zoomScale="75" zoomScaleNormal="100" workbookViewId="0">
      <selection activeCell="H93" sqref="H93"/>
    </sheetView>
  </sheetViews>
  <sheetFormatPr defaultColWidth="9" defaultRowHeight="15" x14ac:dyDescent="0.2"/>
  <cols>
    <col min="1" max="1" width="15.5" style="175" bestFit="1" customWidth="1"/>
    <col min="2" max="2" width="12.5" style="175" customWidth="1"/>
    <col min="3" max="5" width="14.625" style="175" customWidth="1"/>
    <col min="6" max="6" width="16.25" style="175" customWidth="1"/>
    <col min="7" max="7" width="15.75" style="175" customWidth="1"/>
    <col min="8" max="8" width="13.5" style="175" customWidth="1"/>
    <col min="9" max="16384" width="9" style="175"/>
  </cols>
  <sheetData>
    <row r="1" spans="1:10" ht="16.5" x14ac:dyDescent="0.3">
      <c r="A1" s="164" t="s">
        <v>173</v>
      </c>
      <c r="B1" s="164"/>
      <c r="C1" s="164"/>
      <c r="D1" s="164"/>
      <c r="E1" s="164"/>
      <c r="F1" s="164"/>
      <c r="G1" s="164"/>
      <c r="H1" s="164"/>
      <c r="I1" s="294"/>
      <c r="J1" s="294"/>
    </row>
    <row r="2" spans="1:10" ht="15.75" x14ac:dyDescent="0.25">
      <c r="A2" s="165"/>
      <c r="B2" s="165"/>
      <c r="C2" s="165"/>
      <c r="D2" s="165"/>
      <c r="E2" s="165"/>
      <c r="F2" s="165"/>
      <c r="G2" s="165"/>
      <c r="H2" s="165"/>
      <c r="I2" s="294"/>
      <c r="J2" s="294"/>
    </row>
    <row r="3" spans="1:10" ht="15.75" x14ac:dyDescent="0.25">
      <c r="A3" s="165"/>
      <c r="B3" s="165"/>
      <c r="C3" s="165"/>
      <c r="D3" s="165"/>
      <c r="E3" s="165"/>
      <c r="F3" s="165"/>
      <c r="G3" s="165"/>
      <c r="H3" s="165"/>
      <c r="I3" s="294"/>
      <c r="J3" s="294"/>
    </row>
    <row r="4" spans="1:10" ht="15.75" x14ac:dyDescent="0.25">
      <c r="A4" s="165" t="s">
        <v>188</v>
      </c>
      <c r="B4" s="165"/>
      <c r="C4" s="165"/>
      <c r="D4" s="165"/>
      <c r="E4" s="165"/>
      <c r="F4" s="165"/>
      <c r="G4" s="162">
        <v>42374</v>
      </c>
      <c r="H4" s="165"/>
      <c r="I4" s="294"/>
      <c r="J4" s="294"/>
    </row>
    <row r="5" spans="1:10" x14ac:dyDescent="0.2">
      <c r="A5" s="167"/>
      <c r="B5" s="167"/>
      <c r="C5" s="167"/>
      <c r="D5" s="167"/>
      <c r="E5" s="167"/>
      <c r="F5" s="167"/>
      <c r="G5" s="167"/>
      <c r="H5" s="167"/>
      <c r="I5" s="295"/>
      <c r="J5" s="296"/>
    </row>
    <row r="6" spans="1:10" x14ac:dyDescent="0.2">
      <c r="A6" s="167"/>
      <c r="B6" s="167"/>
      <c r="C6" s="167"/>
      <c r="D6" s="167"/>
      <c r="E6" s="167"/>
      <c r="F6" s="167"/>
      <c r="G6" s="167"/>
      <c r="H6" s="167"/>
      <c r="I6" s="295"/>
      <c r="J6" s="296"/>
    </row>
    <row r="7" spans="1:10" ht="16.5" x14ac:dyDescent="0.3">
      <c r="A7" s="164" t="s">
        <v>104</v>
      </c>
      <c r="B7" s="164"/>
      <c r="C7" s="164"/>
      <c r="D7" s="164"/>
      <c r="E7" s="164"/>
      <c r="F7" s="164"/>
      <c r="G7" s="164"/>
      <c r="H7" s="164"/>
      <c r="I7" s="294"/>
      <c r="J7" s="294"/>
    </row>
    <row r="8" spans="1:10" ht="16.5" x14ac:dyDescent="0.3">
      <c r="A8" s="164" t="s">
        <v>105</v>
      </c>
      <c r="B8" s="164"/>
      <c r="C8" s="164"/>
      <c r="D8" s="164"/>
      <c r="E8" s="164"/>
      <c r="F8" s="164"/>
      <c r="G8" s="164"/>
      <c r="H8" s="164"/>
      <c r="I8" s="294"/>
      <c r="J8" s="294"/>
    </row>
    <row r="9" spans="1:10" x14ac:dyDescent="0.2">
      <c r="A9" s="297"/>
      <c r="B9" s="297"/>
      <c r="C9" s="297"/>
      <c r="D9" s="297"/>
      <c r="E9" s="297"/>
      <c r="F9" s="297"/>
      <c r="G9" s="297"/>
      <c r="H9" s="298"/>
      <c r="I9" s="295"/>
      <c r="J9" s="296"/>
    </row>
    <row r="10" spans="1:10" x14ac:dyDescent="0.2">
      <c r="A10" s="297"/>
      <c r="B10" s="297"/>
      <c r="C10" s="297"/>
      <c r="D10" s="297"/>
      <c r="E10" s="297"/>
      <c r="F10" s="297"/>
      <c r="G10" s="297"/>
      <c r="H10" s="298"/>
      <c r="I10" s="167"/>
      <c r="J10" s="166"/>
    </row>
    <row r="11" spans="1:10" x14ac:dyDescent="0.2">
      <c r="A11" s="167"/>
      <c r="B11" s="167"/>
      <c r="C11" s="167"/>
      <c r="D11" s="167"/>
      <c r="E11" s="167"/>
      <c r="F11" s="167"/>
      <c r="G11" s="167"/>
      <c r="H11" s="167"/>
      <c r="I11" s="167"/>
      <c r="J11" s="166"/>
    </row>
    <row r="12" spans="1:10" x14ac:dyDescent="0.2">
      <c r="A12" s="167"/>
      <c r="B12" s="167"/>
      <c r="C12" s="167"/>
      <c r="D12" s="167"/>
      <c r="E12" s="167"/>
      <c r="F12" s="167"/>
      <c r="G12" s="167"/>
      <c r="H12" s="167"/>
      <c r="I12" s="167"/>
      <c r="J12" s="166"/>
    </row>
    <row r="13" spans="1:10" x14ac:dyDescent="0.2">
      <c r="A13" s="167"/>
      <c r="B13" s="167"/>
      <c r="C13" s="167"/>
      <c r="D13" s="167"/>
      <c r="E13" s="167"/>
      <c r="F13" s="167"/>
      <c r="G13" s="167"/>
      <c r="H13" s="167"/>
      <c r="I13" s="167"/>
      <c r="J13" s="166"/>
    </row>
    <row r="14" spans="1:10" x14ac:dyDescent="0.2">
      <c r="A14" s="167"/>
      <c r="B14" s="167"/>
      <c r="C14" s="167"/>
      <c r="D14" s="167"/>
      <c r="E14" s="167"/>
      <c r="F14" s="167"/>
      <c r="G14" s="167"/>
      <c r="H14" s="167"/>
      <c r="I14" s="167"/>
      <c r="J14" s="166"/>
    </row>
    <row r="15" spans="1:10" x14ac:dyDescent="0.2">
      <c r="A15" s="167"/>
      <c r="B15" s="167"/>
      <c r="C15" s="167"/>
      <c r="D15" s="167"/>
      <c r="E15" s="167"/>
      <c r="F15" s="167"/>
      <c r="G15" s="167"/>
      <c r="H15" s="167"/>
      <c r="I15" s="167"/>
      <c r="J15" s="166"/>
    </row>
    <row r="16" spans="1:10" x14ac:dyDescent="0.2">
      <c r="A16" s="167"/>
      <c r="B16" s="167"/>
      <c r="C16" s="167"/>
      <c r="D16" s="167"/>
      <c r="E16" s="167"/>
      <c r="F16" s="167"/>
      <c r="G16" s="167"/>
      <c r="H16" s="167"/>
      <c r="I16" s="167"/>
      <c r="J16" s="166"/>
    </row>
    <row r="17" spans="1:10" ht="16.5" x14ac:dyDescent="0.3">
      <c r="A17" s="164" t="s">
        <v>106</v>
      </c>
      <c r="B17" s="299"/>
      <c r="C17" s="299"/>
      <c r="D17" s="299"/>
      <c r="E17" s="299"/>
      <c r="F17" s="299"/>
      <c r="G17" s="299"/>
      <c r="H17" s="299"/>
      <c r="I17" s="167"/>
      <c r="J17" s="166"/>
    </row>
    <row r="18" spans="1:10" x14ac:dyDescent="0.2">
      <c r="A18" s="166"/>
      <c r="B18" s="299"/>
      <c r="C18" s="299"/>
      <c r="D18" s="299"/>
      <c r="E18" s="299"/>
      <c r="F18" s="299"/>
      <c r="G18" s="299"/>
      <c r="H18" s="299"/>
      <c r="I18" s="167"/>
      <c r="J18" s="166"/>
    </row>
    <row r="19" spans="1:10" ht="16.5" x14ac:dyDescent="0.3">
      <c r="A19" s="163"/>
      <c r="B19" s="164"/>
      <c r="C19" s="164"/>
      <c r="D19" s="164"/>
      <c r="E19" s="164"/>
      <c r="F19" s="164"/>
      <c r="G19" s="164"/>
      <c r="H19" s="164"/>
      <c r="I19" s="165"/>
      <c r="J19" s="165"/>
    </row>
    <row r="20" spans="1:10" ht="15.75" x14ac:dyDescent="0.25">
      <c r="A20" s="327">
        <v>1</v>
      </c>
      <c r="B20" s="165" t="s">
        <v>177</v>
      </c>
      <c r="C20" s="167"/>
      <c r="D20" s="167"/>
      <c r="E20" s="167"/>
      <c r="F20" s="167"/>
      <c r="G20" s="167"/>
      <c r="H20" s="167"/>
      <c r="I20" s="167"/>
      <c r="J20" s="166"/>
    </row>
    <row r="21" spans="1:10" ht="15.75" x14ac:dyDescent="0.25">
      <c r="A21" s="168"/>
      <c r="B21" s="165"/>
      <c r="C21" s="165"/>
      <c r="D21" s="165"/>
      <c r="E21" s="165"/>
      <c r="F21" s="165"/>
      <c r="G21" s="165"/>
      <c r="H21" s="165"/>
      <c r="I21" s="165"/>
      <c r="J21" s="165"/>
    </row>
    <row r="22" spans="1:10" x14ac:dyDescent="0.2">
      <c r="A22" s="166"/>
      <c r="B22" s="167"/>
      <c r="C22" s="167"/>
      <c r="D22" s="167"/>
      <c r="E22" s="167"/>
      <c r="F22" s="167"/>
      <c r="G22" s="167"/>
      <c r="H22" s="167"/>
      <c r="I22" s="167"/>
      <c r="J22" s="166"/>
    </row>
    <row r="23" spans="1:10" x14ac:dyDescent="0.2">
      <c r="A23" s="166"/>
      <c r="B23" s="167"/>
      <c r="C23" s="167"/>
      <c r="D23" s="167"/>
      <c r="E23" s="167"/>
      <c r="F23" s="167"/>
      <c r="G23" s="167"/>
      <c r="H23" s="167"/>
      <c r="I23" s="167"/>
      <c r="J23" s="166"/>
    </row>
    <row r="24" spans="1:10" x14ac:dyDescent="0.2">
      <c r="A24" s="169"/>
      <c r="B24" s="167"/>
      <c r="C24" s="167"/>
      <c r="D24" s="167"/>
      <c r="E24" s="167"/>
      <c r="F24" s="167"/>
      <c r="G24" s="167"/>
      <c r="H24" s="167"/>
      <c r="I24" s="167"/>
      <c r="J24" s="166"/>
    </row>
    <row r="25" spans="1:10" x14ac:dyDescent="0.2">
      <c r="A25" s="169"/>
      <c r="B25" s="167"/>
      <c r="C25" s="167"/>
      <c r="D25" s="167"/>
      <c r="E25" s="167"/>
      <c r="F25" s="167"/>
      <c r="G25" s="167"/>
      <c r="H25" s="167"/>
      <c r="I25" s="167"/>
      <c r="J25" s="166"/>
    </row>
    <row r="26" spans="1:10" x14ac:dyDescent="0.2">
      <c r="A26" s="169"/>
      <c r="B26" s="167"/>
      <c r="C26" s="167"/>
      <c r="D26" s="167"/>
      <c r="E26" s="167"/>
      <c r="F26" s="167"/>
      <c r="G26" s="167"/>
      <c r="H26" s="167"/>
      <c r="I26" s="167"/>
      <c r="J26" s="166"/>
    </row>
    <row r="27" spans="1:10" x14ac:dyDescent="0.2">
      <c r="A27" s="167"/>
      <c r="B27" s="167"/>
      <c r="C27" s="167"/>
      <c r="D27" s="167"/>
      <c r="E27" s="167"/>
      <c r="F27" s="167"/>
      <c r="G27" s="167"/>
      <c r="H27" s="167"/>
      <c r="I27" s="167"/>
      <c r="J27" s="166"/>
    </row>
    <row r="28" spans="1:10" x14ac:dyDescent="0.2">
      <c r="A28" s="167"/>
      <c r="B28" s="167"/>
      <c r="C28" s="167"/>
      <c r="D28" s="167"/>
      <c r="E28" s="167"/>
      <c r="F28" s="167"/>
      <c r="G28" s="167"/>
      <c r="H28" s="167"/>
      <c r="I28" s="167"/>
      <c r="J28" s="166"/>
    </row>
    <row r="29" spans="1:10" ht="15.75" x14ac:dyDescent="0.25">
      <c r="A29" s="165">
        <v>2</v>
      </c>
      <c r="B29" s="165" t="s">
        <v>187</v>
      </c>
      <c r="C29" s="167"/>
      <c r="D29" s="167"/>
      <c r="E29" s="167"/>
      <c r="F29" s="167"/>
      <c r="G29" s="167"/>
      <c r="H29" s="167"/>
      <c r="I29" s="167"/>
      <c r="J29" s="166"/>
    </row>
    <row r="30" spans="1:10" x14ac:dyDescent="0.2">
      <c r="A30" s="167"/>
      <c r="B30" s="167"/>
      <c r="C30" s="167"/>
      <c r="D30" s="167"/>
      <c r="E30" s="167"/>
      <c r="F30" s="167"/>
      <c r="G30" s="167"/>
      <c r="H30" s="167"/>
      <c r="I30" s="167"/>
      <c r="J30" s="166"/>
    </row>
    <row r="31" spans="1:10" x14ac:dyDescent="0.2">
      <c r="A31" s="167"/>
      <c r="B31" s="167"/>
      <c r="C31" s="167"/>
      <c r="D31" s="167"/>
      <c r="E31" s="167"/>
      <c r="F31" s="167"/>
      <c r="G31" s="167"/>
      <c r="H31" s="167"/>
      <c r="I31" s="167"/>
      <c r="J31" s="166"/>
    </row>
    <row r="32" spans="1:10" x14ac:dyDescent="0.2">
      <c r="A32" s="167"/>
      <c r="B32" s="167"/>
      <c r="C32" s="167"/>
      <c r="D32" s="167"/>
      <c r="E32" s="167"/>
      <c r="F32" s="167"/>
      <c r="G32" s="167"/>
      <c r="H32" s="167"/>
      <c r="I32" s="167"/>
      <c r="J32" s="166"/>
    </row>
    <row r="33" spans="1:10" x14ac:dyDescent="0.2">
      <c r="A33" s="167"/>
      <c r="B33" s="167"/>
      <c r="C33" s="167"/>
      <c r="D33" s="167"/>
      <c r="E33" s="167"/>
      <c r="F33" s="167"/>
      <c r="G33" s="167"/>
      <c r="H33" s="167"/>
      <c r="I33" s="167"/>
      <c r="J33" s="166"/>
    </row>
    <row r="34" spans="1:10" ht="15.75" x14ac:dyDescent="0.2">
      <c r="A34" s="167"/>
      <c r="B34" s="300"/>
      <c r="C34" s="301"/>
      <c r="D34" s="301"/>
      <c r="E34" s="301"/>
      <c r="F34" s="301"/>
      <c r="G34" s="301"/>
      <c r="H34" s="301"/>
      <c r="I34" s="167"/>
      <c r="J34" s="166"/>
    </row>
    <row r="35" spans="1:10" ht="15.75" x14ac:dyDescent="0.2">
      <c r="A35" s="302"/>
      <c r="B35" s="429" t="s">
        <v>107</v>
      </c>
      <c r="C35" s="430"/>
      <c r="D35" s="430"/>
      <c r="E35" s="430"/>
      <c r="F35" s="431"/>
      <c r="G35" s="303"/>
      <c r="H35" s="303"/>
      <c r="I35" s="304"/>
      <c r="J35" s="305"/>
    </row>
    <row r="36" spans="1:10" ht="16.5" x14ac:dyDescent="0.25">
      <c r="A36" s="306"/>
      <c r="B36" s="318"/>
      <c r="C36" s="428" t="s">
        <v>108</v>
      </c>
      <c r="D36" s="428"/>
      <c r="E36" s="319" t="s">
        <v>109</v>
      </c>
      <c r="F36" s="320"/>
      <c r="G36" s="307"/>
      <c r="H36" s="166"/>
      <c r="I36" s="308"/>
    </row>
    <row r="37" spans="1:10" ht="16.5" x14ac:dyDescent="0.25">
      <c r="A37" s="167"/>
      <c r="B37" s="318"/>
      <c r="C37" s="320" t="s">
        <v>110</v>
      </c>
      <c r="D37" s="320" t="s">
        <v>111</v>
      </c>
      <c r="E37" s="320" t="s">
        <v>110</v>
      </c>
      <c r="F37" s="320" t="s">
        <v>111</v>
      </c>
      <c r="G37" s="307"/>
      <c r="H37" s="166"/>
      <c r="I37" s="309"/>
    </row>
    <row r="38" spans="1:10" ht="15.75" x14ac:dyDescent="0.25">
      <c r="A38" s="167"/>
      <c r="B38" s="318" t="s">
        <v>112</v>
      </c>
      <c r="C38" s="321">
        <f>Petrol!K17</f>
        <v>1176</v>
      </c>
      <c r="D38" s="321">
        <f>Petrol!K96</f>
        <v>1194</v>
      </c>
      <c r="E38" s="321">
        <f>C38</f>
        <v>1176</v>
      </c>
      <c r="F38" s="321">
        <f>Petrol!K174</f>
        <v>1194</v>
      </c>
      <c r="G38" s="307"/>
      <c r="H38" s="166"/>
      <c r="I38" s="310"/>
    </row>
    <row r="39" spans="1:10" ht="15.75" x14ac:dyDescent="0.25">
      <c r="A39" s="167"/>
      <c r="B39" s="318" t="s">
        <v>113</v>
      </c>
      <c r="C39" s="321">
        <f>Petrol!K18</f>
        <v>1180</v>
      </c>
      <c r="D39" s="321">
        <f>Petrol!K97</f>
        <v>1198</v>
      </c>
      <c r="E39" s="321">
        <f t="shared" ref="E39:E62" si="0">C39</f>
        <v>1180</v>
      </c>
      <c r="F39" s="321">
        <f>Petrol!K175</f>
        <v>1198</v>
      </c>
      <c r="G39" s="307"/>
      <c r="H39" s="166"/>
      <c r="I39" s="310"/>
    </row>
    <row r="40" spans="1:10" ht="15.75" x14ac:dyDescent="0.25">
      <c r="A40" s="167"/>
      <c r="B40" s="318" t="s">
        <v>114</v>
      </c>
      <c r="C40" s="321">
        <f>Petrol!K19</f>
        <v>1184</v>
      </c>
      <c r="D40" s="321">
        <f>Petrol!K98</f>
        <v>1202</v>
      </c>
      <c r="E40" s="321">
        <f t="shared" si="0"/>
        <v>1184</v>
      </c>
      <c r="F40" s="321">
        <f>Petrol!K176</f>
        <v>1202</v>
      </c>
      <c r="G40" s="307"/>
      <c r="H40" s="166"/>
      <c r="I40" s="310"/>
    </row>
    <row r="41" spans="1:10" ht="15.75" x14ac:dyDescent="0.25">
      <c r="A41" s="167"/>
      <c r="B41" s="318" t="s">
        <v>115</v>
      </c>
      <c r="C41" s="321">
        <f>Petrol!K20</f>
        <v>1189</v>
      </c>
      <c r="D41" s="321">
        <f>Petrol!K99</f>
        <v>1207</v>
      </c>
      <c r="E41" s="321">
        <f t="shared" si="0"/>
        <v>1189</v>
      </c>
      <c r="F41" s="321">
        <f>Petrol!K177</f>
        <v>1207</v>
      </c>
      <c r="G41" s="307"/>
      <c r="H41" s="166"/>
      <c r="I41" s="310"/>
    </row>
    <row r="42" spans="1:10" ht="15.75" x14ac:dyDescent="0.25">
      <c r="A42" s="167"/>
      <c r="B42" s="318" t="s">
        <v>116</v>
      </c>
      <c r="C42" s="321">
        <f>Petrol!K21</f>
        <v>1196</v>
      </c>
      <c r="D42" s="321">
        <f>Petrol!K100</f>
        <v>1214</v>
      </c>
      <c r="E42" s="321">
        <f t="shared" si="0"/>
        <v>1196</v>
      </c>
      <c r="F42" s="321">
        <f>Petrol!K178</f>
        <v>1214</v>
      </c>
      <c r="G42" s="307"/>
      <c r="H42" s="166"/>
      <c r="I42" s="310"/>
    </row>
    <row r="43" spans="1:10" ht="15.75" x14ac:dyDescent="0.25">
      <c r="A43" s="167"/>
      <c r="B43" s="318" t="s">
        <v>117</v>
      </c>
      <c r="C43" s="321">
        <f>Petrol!K22</f>
        <v>1206</v>
      </c>
      <c r="D43" s="321">
        <f>Petrol!K101</f>
        <v>1224</v>
      </c>
      <c r="E43" s="321">
        <f t="shared" si="0"/>
        <v>1206</v>
      </c>
      <c r="F43" s="321">
        <f>Petrol!K179</f>
        <v>1224</v>
      </c>
      <c r="G43" s="307"/>
      <c r="H43" s="166"/>
      <c r="I43" s="310"/>
    </row>
    <row r="44" spans="1:10" ht="15.75" x14ac:dyDescent="0.25">
      <c r="A44" s="167"/>
      <c r="B44" s="318" t="s">
        <v>118</v>
      </c>
      <c r="C44" s="321">
        <f>Petrol!K23</f>
        <v>1215</v>
      </c>
      <c r="D44" s="321">
        <f>Petrol!K102</f>
        <v>1243</v>
      </c>
      <c r="E44" s="321">
        <f t="shared" si="0"/>
        <v>1215</v>
      </c>
      <c r="F44" s="321">
        <f>Petrol!K180</f>
        <v>1233</v>
      </c>
      <c r="G44" s="307"/>
      <c r="H44" s="166"/>
      <c r="I44" s="310"/>
    </row>
    <row r="45" spans="1:10" ht="15.75" x14ac:dyDescent="0.25">
      <c r="A45" s="167"/>
      <c r="B45" s="318" t="s">
        <v>119</v>
      </c>
      <c r="C45" s="321">
        <f>Petrol!K24</f>
        <v>1232</v>
      </c>
      <c r="D45" s="321">
        <f>Petrol!K103</f>
        <v>1260</v>
      </c>
      <c r="E45" s="321">
        <f t="shared" si="0"/>
        <v>1232</v>
      </c>
      <c r="F45" s="321">
        <f>Petrol!K181</f>
        <v>1250</v>
      </c>
      <c r="G45" s="307"/>
      <c r="H45" s="166"/>
      <c r="I45" s="310"/>
    </row>
    <row r="46" spans="1:10" ht="15.75" x14ac:dyDescent="0.25">
      <c r="A46" s="167"/>
      <c r="B46" s="318" t="s">
        <v>120</v>
      </c>
      <c r="C46" s="321">
        <f>Petrol!K25</f>
        <v>1250</v>
      </c>
      <c r="D46" s="321">
        <f>Petrol!K104</f>
        <v>1278</v>
      </c>
      <c r="E46" s="321">
        <f t="shared" si="0"/>
        <v>1250</v>
      </c>
      <c r="F46" s="321">
        <f>Petrol!K182</f>
        <v>1268</v>
      </c>
      <c r="G46" s="307"/>
      <c r="H46" s="166"/>
      <c r="I46" s="310"/>
    </row>
    <row r="47" spans="1:10" ht="15.75" x14ac:dyDescent="0.25">
      <c r="A47" s="167"/>
      <c r="B47" s="318" t="s">
        <v>121</v>
      </c>
      <c r="C47" s="321">
        <f>Petrol!K26</f>
        <v>1261</v>
      </c>
      <c r="D47" s="321">
        <f>Petrol!K105</f>
        <v>1289</v>
      </c>
      <c r="E47" s="321">
        <f t="shared" si="0"/>
        <v>1261</v>
      </c>
      <c r="F47" s="321">
        <f>Petrol!K183</f>
        <v>1279</v>
      </c>
      <c r="G47" s="307"/>
      <c r="H47" s="166"/>
      <c r="I47" s="310"/>
    </row>
    <row r="48" spans="1:10" ht="15.75" x14ac:dyDescent="0.25">
      <c r="A48" s="167"/>
      <c r="B48" s="318" t="s">
        <v>122</v>
      </c>
      <c r="C48" s="321">
        <f>Petrol!K27</f>
        <v>1266</v>
      </c>
      <c r="D48" s="321">
        <f>Petrol!K106</f>
        <v>1294</v>
      </c>
      <c r="E48" s="321">
        <f t="shared" si="0"/>
        <v>1266</v>
      </c>
      <c r="F48" s="321">
        <f>Petrol!K184</f>
        <v>1284</v>
      </c>
      <c r="G48" s="307"/>
      <c r="H48" s="166"/>
      <c r="I48" s="310"/>
    </row>
    <row r="49" spans="1:10" ht="15.75" x14ac:dyDescent="0.25">
      <c r="A49" s="167"/>
      <c r="B49" s="318" t="s">
        <v>123</v>
      </c>
      <c r="C49" s="321">
        <f>Petrol!K28</f>
        <v>1267</v>
      </c>
      <c r="D49" s="321">
        <f>Petrol!K107</f>
        <v>1295</v>
      </c>
      <c r="E49" s="321">
        <f t="shared" si="0"/>
        <v>1267</v>
      </c>
      <c r="F49" s="321">
        <f>Petrol!K185</f>
        <v>1285</v>
      </c>
      <c r="G49" s="307"/>
      <c r="H49" s="166"/>
      <c r="I49" s="310"/>
    </row>
    <row r="50" spans="1:10" ht="15.75" x14ac:dyDescent="0.25">
      <c r="A50" s="167"/>
      <c r="B50" s="318" t="s">
        <v>124</v>
      </c>
      <c r="C50" s="321">
        <f>Petrol!K29</f>
        <v>1263</v>
      </c>
      <c r="D50" s="321">
        <f>Petrol!K108</f>
        <v>1291</v>
      </c>
      <c r="E50" s="321">
        <f t="shared" si="0"/>
        <v>1263</v>
      </c>
      <c r="F50" s="321">
        <f>Petrol!K186</f>
        <v>1281</v>
      </c>
      <c r="G50" s="307"/>
      <c r="H50" s="166"/>
      <c r="I50" s="310"/>
    </row>
    <row r="51" spans="1:10" ht="15.75" x14ac:dyDescent="0.25">
      <c r="A51" s="167"/>
      <c r="B51" s="318" t="s">
        <v>125</v>
      </c>
      <c r="C51" s="321">
        <f>Petrol!K30</f>
        <v>1279</v>
      </c>
      <c r="D51" s="321">
        <f>Petrol!K109</f>
        <v>1307</v>
      </c>
      <c r="E51" s="321">
        <f t="shared" si="0"/>
        <v>1279</v>
      </c>
      <c r="F51" s="321">
        <f>Petrol!K187</f>
        <v>1297</v>
      </c>
      <c r="G51" s="307"/>
      <c r="H51" s="166"/>
      <c r="I51" s="310"/>
    </row>
    <row r="52" spans="1:10" ht="15.75" x14ac:dyDescent="0.25">
      <c r="A52" s="167"/>
      <c r="B52" s="318" t="s">
        <v>126</v>
      </c>
      <c r="C52" s="321">
        <f>Petrol!K31</f>
        <v>1286</v>
      </c>
      <c r="D52" s="321">
        <f>Petrol!K110</f>
        <v>1314</v>
      </c>
      <c r="E52" s="321">
        <f t="shared" si="0"/>
        <v>1286</v>
      </c>
      <c r="F52" s="321">
        <f>Petrol!K188</f>
        <v>1304</v>
      </c>
      <c r="G52" s="307"/>
      <c r="H52" s="166"/>
      <c r="I52" s="310"/>
    </row>
    <row r="53" spans="1:10" ht="15.75" x14ac:dyDescent="0.25">
      <c r="A53" s="167"/>
      <c r="B53" s="318" t="s">
        <v>127</v>
      </c>
      <c r="C53" s="321">
        <f>Petrol!K32</f>
        <v>1215</v>
      </c>
      <c r="D53" s="321">
        <f>Petrol!K111</f>
        <v>1233</v>
      </c>
      <c r="E53" s="321">
        <f t="shared" si="0"/>
        <v>1215</v>
      </c>
      <c r="F53" s="321">
        <f>Petrol!K189</f>
        <v>1233</v>
      </c>
      <c r="G53" s="307"/>
      <c r="H53" s="166"/>
      <c r="I53" s="310"/>
    </row>
    <row r="54" spans="1:10" ht="15.75" x14ac:dyDescent="0.25">
      <c r="A54" s="167"/>
      <c r="B54" s="318" t="s">
        <v>71</v>
      </c>
      <c r="C54" s="321">
        <f>Petrol!K33</f>
        <v>1286</v>
      </c>
      <c r="D54" s="321">
        <f>Petrol!K112</f>
        <v>1304</v>
      </c>
      <c r="E54" s="321">
        <f t="shared" si="0"/>
        <v>1286</v>
      </c>
      <c r="F54" s="321">
        <f>Petrol!K190</f>
        <v>1304</v>
      </c>
      <c r="G54" s="307"/>
      <c r="H54" s="166"/>
      <c r="I54" s="310"/>
    </row>
    <row r="55" spans="1:10" ht="15.75" x14ac:dyDescent="0.25">
      <c r="A55" s="167"/>
      <c r="B55" s="318" t="s">
        <v>128</v>
      </c>
      <c r="C55" s="321">
        <f>Petrol!K36</f>
        <v>1190</v>
      </c>
      <c r="D55" s="321">
        <f>Petrol!K115</f>
        <v>1208</v>
      </c>
      <c r="E55" s="321">
        <f t="shared" si="0"/>
        <v>1190</v>
      </c>
      <c r="F55" s="321">
        <f>Petrol!K193</f>
        <v>1208</v>
      </c>
      <c r="G55" s="307"/>
      <c r="H55" s="166"/>
      <c r="I55" s="310"/>
    </row>
    <row r="56" spans="1:10" ht="15.75" x14ac:dyDescent="0.25">
      <c r="A56" s="167"/>
      <c r="B56" s="318" t="s">
        <v>129</v>
      </c>
      <c r="C56" s="321">
        <f>Petrol!K37</f>
        <v>1199</v>
      </c>
      <c r="D56" s="321">
        <f>Petrol!K116</f>
        <v>1217</v>
      </c>
      <c r="E56" s="321">
        <f t="shared" si="0"/>
        <v>1199</v>
      </c>
      <c r="F56" s="321">
        <f>Petrol!K194</f>
        <v>1217</v>
      </c>
      <c r="G56" s="307"/>
      <c r="H56" s="166"/>
      <c r="I56" s="310"/>
    </row>
    <row r="57" spans="1:10" ht="15.75" x14ac:dyDescent="0.25">
      <c r="A57" s="167"/>
      <c r="B57" s="318" t="s">
        <v>130</v>
      </c>
      <c r="C57" s="321">
        <f>Petrol!K38</f>
        <v>1193</v>
      </c>
      <c r="D57" s="321">
        <f>Petrol!K117</f>
        <v>1211</v>
      </c>
      <c r="E57" s="321">
        <f t="shared" si="0"/>
        <v>1193</v>
      </c>
      <c r="F57" s="321">
        <f>Petrol!K195</f>
        <v>1211</v>
      </c>
      <c r="G57" s="307"/>
      <c r="H57" s="166"/>
      <c r="I57" s="310"/>
    </row>
    <row r="58" spans="1:10" ht="15.75" x14ac:dyDescent="0.25">
      <c r="A58" s="167"/>
      <c r="B58" s="318" t="s">
        <v>131</v>
      </c>
      <c r="C58" s="321">
        <f>Petrol!K39</f>
        <v>1202</v>
      </c>
      <c r="D58" s="321">
        <f>Petrol!K118</f>
        <v>1220</v>
      </c>
      <c r="E58" s="321">
        <f t="shared" si="0"/>
        <v>1202</v>
      </c>
      <c r="F58" s="321">
        <f>Petrol!K196</f>
        <v>1220</v>
      </c>
      <c r="G58" s="307"/>
      <c r="H58" s="166"/>
      <c r="I58" s="310"/>
    </row>
    <row r="59" spans="1:10" ht="15.75" x14ac:dyDescent="0.25">
      <c r="A59" s="167"/>
      <c r="B59" s="318" t="s">
        <v>132</v>
      </c>
      <c r="C59" s="321">
        <f>Petrol!K40</f>
        <v>1213</v>
      </c>
      <c r="D59" s="321">
        <f>Petrol!K119</f>
        <v>1231</v>
      </c>
      <c r="E59" s="321">
        <f t="shared" si="0"/>
        <v>1213</v>
      </c>
      <c r="F59" s="321">
        <f>Petrol!K197</f>
        <v>1231</v>
      </c>
      <c r="G59" s="307"/>
      <c r="H59" s="166"/>
      <c r="I59" s="310"/>
    </row>
    <row r="60" spans="1:10" ht="15.75" x14ac:dyDescent="0.25">
      <c r="A60" s="167"/>
      <c r="B60" s="318" t="s">
        <v>133</v>
      </c>
      <c r="C60" s="321">
        <f>Petrol!K41</f>
        <v>1210</v>
      </c>
      <c r="D60" s="321">
        <f>Petrol!K120</f>
        <v>1228</v>
      </c>
      <c r="E60" s="321">
        <f t="shared" si="0"/>
        <v>1210</v>
      </c>
      <c r="F60" s="321">
        <f>Petrol!K198</f>
        <v>1228</v>
      </c>
      <c r="G60" s="307"/>
      <c r="H60" s="166"/>
      <c r="I60" s="310"/>
    </row>
    <row r="61" spans="1:10" ht="15.75" x14ac:dyDescent="0.25">
      <c r="A61" s="311"/>
      <c r="B61" s="318" t="s">
        <v>134</v>
      </c>
      <c r="C61" s="321">
        <f>Petrol!K42</f>
        <v>1220</v>
      </c>
      <c r="D61" s="321">
        <f>Petrol!K121</f>
        <v>1238</v>
      </c>
      <c r="E61" s="321">
        <f t="shared" si="0"/>
        <v>1220</v>
      </c>
      <c r="F61" s="321">
        <f>Petrol!K199</f>
        <v>1238</v>
      </c>
      <c r="G61" s="307"/>
      <c r="H61" s="166"/>
      <c r="I61" s="310"/>
    </row>
    <row r="62" spans="1:10" ht="15.75" x14ac:dyDescent="0.25">
      <c r="A62" s="167"/>
      <c r="B62" s="318" t="s">
        <v>135</v>
      </c>
      <c r="C62" s="321">
        <f>Petrol!K43</f>
        <v>1224</v>
      </c>
      <c r="D62" s="321">
        <f>Petrol!K122</f>
        <v>1242</v>
      </c>
      <c r="E62" s="321">
        <f t="shared" si="0"/>
        <v>1224</v>
      </c>
      <c r="F62" s="321">
        <f>Petrol!K200</f>
        <v>1242</v>
      </c>
      <c r="G62" s="307"/>
      <c r="H62" s="166"/>
      <c r="I62" s="310"/>
    </row>
    <row r="63" spans="1:10" x14ac:dyDescent="0.2">
      <c r="A63" s="167"/>
      <c r="B63" s="322"/>
      <c r="C63" s="322"/>
      <c r="D63" s="322"/>
      <c r="E63" s="322"/>
      <c r="F63" s="322"/>
      <c r="G63" s="166"/>
      <c r="H63" s="307"/>
      <c r="I63" s="307"/>
      <c r="J63" s="166"/>
    </row>
    <row r="64" spans="1:10" x14ac:dyDescent="0.2">
      <c r="A64" s="167"/>
      <c r="B64" s="322"/>
      <c r="C64" s="322"/>
      <c r="D64" s="322"/>
      <c r="E64" s="322"/>
      <c r="F64" s="322"/>
      <c r="G64" s="166"/>
      <c r="H64" s="307"/>
      <c r="I64" s="307"/>
      <c r="J64" s="166"/>
    </row>
    <row r="65" spans="1:10" ht="15.75" x14ac:dyDescent="0.2">
      <c r="A65" s="167"/>
      <c r="B65" s="432" t="s">
        <v>107</v>
      </c>
      <c r="C65" s="432"/>
      <c r="D65" s="432"/>
      <c r="E65" s="432"/>
      <c r="F65" s="432"/>
      <c r="G65" s="303"/>
      <c r="H65" s="303"/>
      <c r="I65" s="304"/>
      <c r="J65" s="305"/>
    </row>
    <row r="66" spans="1:10" ht="16.5" x14ac:dyDescent="0.25">
      <c r="A66" s="306"/>
      <c r="B66" s="318"/>
      <c r="C66" s="428" t="s">
        <v>108</v>
      </c>
      <c r="D66" s="428"/>
      <c r="E66" s="319" t="s">
        <v>109</v>
      </c>
      <c r="F66" s="320"/>
      <c r="G66" s="307"/>
      <c r="H66" s="166"/>
      <c r="I66" s="308"/>
    </row>
    <row r="67" spans="1:10" ht="16.5" x14ac:dyDescent="0.25">
      <c r="A67" s="166"/>
      <c r="B67" s="318"/>
      <c r="C67" s="320" t="s">
        <v>110</v>
      </c>
      <c r="D67" s="320" t="s">
        <v>111</v>
      </c>
      <c r="E67" s="320" t="s">
        <v>110</v>
      </c>
      <c r="F67" s="320" t="s">
        <v>111</v>
      </c>
      <c r="G67" s="307"/>
      <c r="H67" s="166"/>
      <c r="I67" s="309"/>
    </row>
    <row r="68" spans="1:10" ht="15.75" x14ac:dyDescent="0.25">
      <c r="A68" s="166"/>
      <c r="B68" s="318" t="s">
        <v>136</v>
      </c>
      <c r="C68" s="323">
        <f>Petrol!K44</f>
        <v>1232</v>
      </c>
      <c r="D68" s="321">
        <f>Petrol!K123</f>
        <v>1250</v>
      </c>
      <c r="E68" s="324">
        <f>C68</f>
        <v>1232</v>
      </c>
      <c r="F68" s="323">
        <f>Petrol!K201</f>
        <v>1250</v>
      </c>
      <c r="G68" s="307"/>
      <c r="H68" s="166"/>
      <c r="I68" s="310"/>
    </row>
    <row r="69" spans="1:10" ht="15.75" x14ac:dyDescent="0.25">
      <c r="A69" s="167"/>
      <c r="B69" s="318" t="s">
        <v>137</v>
      </c>
      <c r="C69" s="323">
        <f>Petrol!K47</f>
        <v>1184</v>
      </c>
      <c r="D69" s="321">
        <f>Petrol!K126</f>
        <v>1202</v>
      </c>
      <c r="E69" s="324">
        <f t="shared" ref="E69:E96" si="1">C69</f>
        <v>1184</v>
      </c>
      <c r="F69" s="323">
        <f>Petrol!K204</f>
        <v>1202</v>
      </c>
      <c r="G69" s="307"/>
      <c r="H69" s="166"/>
      <c r="I69" s="310"/>
    </row>
    <row r="70" spans="1:10" ht="15.75" x14ac:dyDescent="0.25">
      <c r="A70" s="167"/>
      <c r="B70" s="318" t="s">
        <v>138</v>
      </c>
      <c r="C70" s="323">
        <f>Petrol!K48</f>
        <v>1199</v>
      </c>
      <c r="D70" s="321">
        <f>Petrol!K127</f>
        <v>1217</v>
      </c>
      <c r="E70" s="324">
        <f t="shared" si="1"/>
        <v>1199</v>
      </c>
      <c r="F70" s="323">
        <f>Petrol!K205</f>
        <v>1217</v>
      </c>
      <c r="G70" s="307"/>
      <c r="H70" s="166"/>
      <c r="I70" s="310"/>
    </row>
    <row r="71" spans="1:10" ht="15.75" x14ac:dyDescent="0.25">
      <c r="A71" s="306"/>
      <c r="B71" s="318" t="s">
        <v>139</v>
      </c>
      <c r="C71" s="323">
        <f>Petrol!K49</f>
        <v>1206</v>
      </c>
      <c r="D71" s="321">
        <f>Petrol!K128</f>
        <v>1234</v>
      </c>
      <c r="E71" s="324">
        <f t="shared" si="1"/>
        <v>1206</v>
      </c>
      <c r="F71" s="323">
        <f>Petrol!K206</f>
        <v>1224</v>
      </c>
      <c r="G71" s="307"/>
      <c r="H71" s="166"/>
      <c r="I71" s="310"/>
    </row>
    <row r="72" spans="1:10" ht="15.75" x14ac:dyDescent="0.25">
      <c r="A72" s="306"/>
      <c r="B72" s="318" t="s">
        <v>140</v>
      </c>
      <c r="C72" s="323">
        <f>Petrol!K50</f>
        <v>1211</v>
      </c>
      <c r="D72" s="321">
        <f>Petrol!K129</f>
        <v>1239</v>
      </c>
      <c r="E72" s="324">
        <f t="shared" si="1"/>
        <v>1211</v>
      </c>
      <c r="F72" s="323">
        <f>Petrol!K207</f>
        <v>1229</v>
      </c>
      <c r="G72" s="307"/>
      <c r="H72" s="166"/>
      <c r="I72" s="310"/>
    </row>
    <row r="73" spans="1:10" ht="15.75" x14ac:dyDescent="0.25">
      <c r="A73" s="167"/>
      <c r="B73" s="318" t="s">
        <v>141</v>
      </c>
      <c r="C73" s="323">
        <f>Petrol!K51</f>
        <v>1209</v>
      </c>
      <c r="D73" s="321">
        <f>Petrol!K130</f>
        <v>1237</v>
      </c>
      <c r="E73" s="324">
        <f t="shared" si="1"/>
        <v>1209</v>
      </c>
      <c r="F73" s="323">
        <f>Petrol!K208</f>
        <v>1227</v>
      </c>
      <c r="G73" s="307"/>
      <c r="H73" s="166"/>
      <c r="I73" s="310"/>
    </row>
    <row r="74" spans="1:10" ht="15.75" x14ac:dyDescent="0.25">
      <c r="A74" s="167"/>
      <c r="B74" s="318" t="s">
        <v>142</v>
      </c>
      <c r="C74" s="323">
        <f>Petrol!K52</f>
        <v>1221</v>
      </c>
      <c r="D74" s="321">
        <f>Petrol!K131</f>
        <v>1249</v>
      </c>
      <c r="E74" s="324">
        <f t="shared" si="1"/>
        <v>1221</v>
      </c>
      <c r="F74" s="323">
        <f>Petrol!K209</f>
        <v>1239</v>
      </c>
      <c r="G74" s="307"/>
      <c r="H74" s="166"/>
      <c r="I74" s="310"/>
    </row>
    <row r="75" spans="1:10" ht="15.75" x14ac:dyDescent="0.25">
      <c r="A75" s="167"/>
      <c r="B75" s="318" t="s">
        <v>143</v>
      </c>
      <c r="C75" s="323">
        <f>Petrol!K53</f>
        <v>1236</v>
      </c>
      <c r="D75" s="321">
        <f>Petrol!K132</f>
        <v>1264</v>
      </c>
      <c r="E75" s="324">
        <f t="shared" si="1"/>
        <v>1236</v>
      </c>
      <c r="F75" s="323">
        <f>Petrol!K210</f>
        <v>1254</v>
      </c>
      <c r="G75" s="307"/>
      <c r="H75" s="166"/>
      <c r="I75" s="310"/>
    </row>
    <row r="76" spans="1:10" ht="15.75" x14ac:dyDescent="0.25">
      <c r="A76" s="167"/>
      <c r="B76" s="318" t="s">
        <v>144</v>
      </c>
      <c r="C76" s="323">
        <f>Petrol!K54</f>
        <v>1242</v>
      </c>
      <c r="D76" s="321">
        <f>Petrol!K133</f>
        <v>1270</v>
      </c>
      <c r="E76" s="324">
        <f t="shared" si="1"/>
        <v>1242</v>
      </c>
      <c r="F76" s="323">
        <f>Petrol!K211</f>
        <v>1260</v>
      </c>
      <c r="G76" s="307"/>
      <c r="H76" s="166"/>
      <c r="I76" s="310"/>
    </row>
    <row r="77" spans="1:10" ht="15.75" x14ac:dyDescent="0.25">
      <c r="A77" s="167"/>
      <c r="B77" s="318" t="s">
        <v>145</v>
      </c>
      <c r="C77" s="323">
        <f>Petrol!K55</f>
        <v>1256</v>
      </c>
      <c r="D77" s="321">
        <f>Petrol!K134</f>
        <v>1284</v>
      </c>
      <c r="E77" s="324">
        <f t="shared" si="1"/>
        <v>1256</v>
      </c>
      <c r="F77" s="323">
        <f>Petrol!K212</f>
        <v>1274</v>
      </c>
      <c r="G77" s="307"/>
      <c r="H77" s="166"/>
      <c r="I77" s="310"/>
    </row>
    <row r="78" spans="1:10" ht="15.75" x14ac:dyDescent="0.25">
      <c r="A78" s="167"/>
      <c r="B78" s="318" t="s">
        <v>146</v>
      </c>
      <c r="C78" s="323">
        <f>Petrol!K56</f>
        <v>1271</v>
      </c>
      <c r="D78" s="321">
        <f>Petrol!K135</f>
        <v>1299</v>
      </c>
      <c r="E78" s="324">
        <f t="shared" si="1"/>
        <v>1271</v>
      </c>
      <c r="F78" s="323">
        <f>Petrol!K213</f>
        <v>1289</v>
      </c>
      <c r="G78" s="307"/>
      <c r="H78" s="166"/>
      <c r="I78" s="310"/>
    </row>
    <row r="79" spans="1:10" ht="15.75" x14ac:dyDescent="0.25">
      <c r="A79" s="167"/>
      <c r="B79" s="318" t="s">
        <v>147</v>
      </c>
      <c r="C79" s="323">
        <f>Petrol!K57</f>
        <v>1259</v>
      </c>
      <c r="D79" s="321">
        <f>Petrol!K136</f>
        <v>1287</v>
      </c>
      <c r="E79" s="324">
        <f t="shared" si="1"/>
        <v>1259</v>
      </c>
      <c r="F79" s="323">
        <f>Petrol!K214</f>
        <v>1277</v>
      </c>
      <c r="G79" s="307"/>
      <c r="H79" s="166"/>
      <c r="I79" s="310"/>
    </row>
    <row r="80" spans="1:10" ht="15.75" x14ac:dyDescent="0.25">
      <c r="A80" s="167"/>
      <c r="B80" s="318" t="s">
        <v>148</v>
      </c>
      <c r="C80" s="323">
        <f>Petrol!K58</f>
        <v>1258</v>
      </c>
      <c r="D80" s="321">
        <f>Petrol!K137</f>
        <v>1286</v>
      </c>
      <c r="E80" s="324">
        <f t="shared" si="1"/>
        <v>1258</v>
      </c>
      <c r="F80" s="323">
        <f>Petrol!K215</f>
        <v>1276</v>
      </c>
      <c r="G80" s="307"/>
      <c r="H80" s="166"/>
      <c r="I80" s="310"/>
    </row>
    <row r="81" spans="1:9" ht="15.75" x14ac:dyDescent="0.25">
      <c r="A81" s="167"/>
      <c r="B81" s="318" t="s">
        <v>149</v>
      </c>
      <c r="C81" s="323">
        <f>Petrol!K59</f>
        <v>1272</v>
      </c>
      <c r="D81" s="321">
        <f>Petrol!K138</f>
        <v>1300</v>
      </c>
      <c r="E81" s="324">
        <f t="shared" si="1"/>
        <v>1272</v>
      </c>
      <c r="F81" s="323">
        <f>Petrol!K216</f>
        <v>1290</v>
      </c>
      <c r="G81" s="307"/>
      <c r="H81" s="166"/>
      <c r="I81" s="310"/>
    </row>
    <row r="82" spans="1:9" ht="15.75" x14ac:dyDescent="0.25">
      <c r="A82" s="167"/>
      <c r="B82" s="318" t="s">
        <v>150</v>
      </c>
      <c r="C82" s="323">
        <f>Petrol!K60</f>
        <v>1206</v>
      </c>
      <c r="D82" s="321">
        <f>Petrol!K139</f>
        <v>1224</v>
      </c>
      <c r="E82" s="324">
        <f t="shared" si="1"/>
        <v>1206</v>
      </c>
      <c r="F82" s="323">
        <f>Petrol!K217</f>
        <v>1224</v>
      </c>
      <c r="G82" s="307"/>
      <c r="H82" s="166"/>
      <c r="I82" s="310"/>
    </row>
    <row r="83" spans="1:9" ht="15.75" x14ac:dyDescent="0.25">
      <c r="A83" s="167"/>
      <c r="B83" s="318" t="s">
        <v>151</v>
      </c>
      <c r="C83" s="323">
        <f>Petrol!K61</f>
        <v>1211</v>
      </c>
      <c r="D83" s="321">
        <f>Petrol!K140</f>
        <v>1229</v>
      </c>
      <c r="E83" s="324">
        <f t="shared" si="1"/>
        <v>1211</v>
      </c>
      <c r="F83" s="323">
        <f>Petrol!K218</f>
        <v>1229</v>
      </c>
      <c r="G83" s="307"/>
      <c r="H83" s="166"/>
      <c r="I83" s="310"/>
    </row>
    <row r="84" spans="1:9" ht="15.75" x14ac:dyDescent="0.25">
      <c r="A84" s="167"/>
      <c r="B84" s="318" t="s">
        <v>152</v>
      </c>
      <c r="C84" s="323">
        <f>Petrol!K62</f>
        <v>1221</v>
      </c>
      <c r="D84" s="321">
        <f>Petrol!K141</f>
        <v>1239</v>
      </c>
      <c r="E84" s="324">
        <f t="shared" si="1"/>
        <v>1221</v>
      </c>
      <c r="F84" s="323">
        <f>Petrol!K219</f>
        <v>1239</v>
      </c>
      <c r="G84" s="307"/>
      <c r="H84" s="166"/>
      <c r="I84" s="310"/>
    </row>
    <row r="85" spans="1:9" ht="15.75" x14ac:dyDescent="0.25">
      <c r="A85" s="167"/>
      <c r="B85" s="318" t="s">
        <v>153</v>
      </c>
      <c r="C85" s="323">
        <f>Petrol!K63</f>
        <v>1236</v>
      </c>
      <c r="D85" s="321">
        <f>Petrol!K142</f>
        <v>1254</v>
      </c>
      <c r="E85" s="324">
        <f t="shared" si="1"/>
        <v>1236</v>
      </c>
      <c r="F85" s="323">
        <f>Petrol!K220</f>
        <v>1254</v>
      </c>
      <c r="G85" s="307"/>
      <c r="H85" s="166"/>
      <c r="I85" s="310"/>
    </row>
    <row r="86" spans="1:9" ht="15.75" x14ac:dyDescent="0.25">
      <c r="A86" s="167"/>
      <c r="B86" s="318" t="s">
        <v>76</v>
      </c>
      <c r="C86" s="323">
        <f>Petrol!K64</f>
        <v>1242</v>
      </c>
      <c r="D86" s="321">
        <f>Petrol!K143</f>
        <v>1260</v>
      </c>
      <c r="E86" s="324">
        <f t="shared" si="1"/>
        <v>1242</v>
      </c>
      <c r="F86" s="323">
        <f>Petrol!K221</f>
        <v>1260</v>
      </c>
      <c r="G86" s="307"/>
      <c r="H86" s="166"/>
      <c r="I86" s="310"/>
    </row>
    <row r="87" spans="1:9" ht="15.75" x14ac:dyDescent="0.25">
      <c r="A87" s="167"/>
      <c r="B87" s="318" t="s">
        <v>154</v>
      </c>
      <c r="C87" s="323">
        <f>Petrol!K65</f>
        <v>1256</v>
      </c>
      <c r="D87" s="321">
        <f>Petrol!K144</f>
        <v>1274</v>
      </c>
      <c r="E87" s="324">
        <f t="shared" si="1"/>
        <v>1256</v>
      </c>
      <c r="F87" s="323">
        <f>Petrol!K222</f>
        <v>1274</v>
      </c>
      <c r="G87" s="307"/>
      <c r="H87" s="166"/>
      <c r="I87" s="310"/>
    </row>
    <row r="88" spans="1:9" ht="15.75" x14ac:dyDescent="0.25">
      <c r="A88" s="167"/>
      <c r="B88" s="318" t="s">
        <v>155</v>
      </c>
      <c r="C88" s="323">
        <f>Petrol!K66</f>
        <v>1271</v>
      </c>
      <c r="D88" s="321">
        <f>Petrol!K145</f>
        <v>1289</v>
      </c>
      <c r="E88" s="324">
        <f t="shared" si="1"/>
        <v>1271</v>
      </c>
      <c r="F88" s="323">
        <f>Petrol!K223</f>
        <v>1289</v>
      </c>
      <c r="G88" s="307"/>
      <c r="H88" s="166"/>
      <c r="I88" s="310"/>
    </row>
    <row r="89" spans="1:9" ht="15.75" x14ac:dyDescent="0.25">
      <c r="A89" s="167"/>
      <c r="B89" s="318" t="s">
        <v>156</v>
      </c>
      <c r="C89" s="323">
        <f>Petrol!K67</f>
        <v>1272</v>
      </c>
      <c r="D89" s="321">
        <f>Petrol!K146</f>
        <v>1290</v>
      </c>
      <c r="E89" s="324">
        <f t="shared" si="1"/>
        <v>1272</v>
      </c>
      <c r="F89" s="323">
        <f>Petrol!K224</f>
        <v>1290</v>
      </c>
      <c r="G89" s="307"/>
      <c r="H89" s="166"/>
      <c r="I89" s="310"/>
    </row>
    <row r="90" spans="1:9" ht="15.75" x14ac:dyDescent="0.25">
      <c r="A90" s="167"/>
      <c r="B90" s="318" t="s">
        <v>157</v>
      </c>
      <c r="C90" s="323">
        <f>Petrol!K70</f>
        <v>1233</v>
      </c>
      <c r="D90" s="321">
        <f>Petrol!K149</f>
        <v>1251</v>
      </c>
      <c r="E90" s="324">
        <f t="shared" si="1"/>
        <v>1233</v>
      </c>
      <c r="F90" s="323">
        <f>Petrol!K227</f>
        <v>1251</v>
      </c>
      <c r="G90" s="307"/>
      <c r="H90" s="166"/>
      <c r="I90" s="310"/>
    </row>
    <row r="91" spans="1:9" ht="15.75" x14ac:dyDescent="0.25">
      <c r="A91" s="167"/>
      <c r="B91" s="318" t="s">
        <v>158</v>
      </c>
      <c r="C91" s="323">
        <f>Petrol!K71</f>
        <v>1254</v>
      </c>
      <c r="D91" s="321">
        <f>Petrol!K150</f>
        <v>1272</v>
      </c>
      <c r="E91" s="324">
        <f t="shared" si="1"/>
        <v>1254</v>
      </c>
      <c r="F91" s="323">
        <f>Petrol!K228</f>
        <v>1272</v>
      </c>
      <c r="G91" s="307"/>
      <c r="H91" s="166"/>
      <c r="I91" s="310"/>
    </row>
    <row r="92" spans="1:9" ht="15.75" x14ac:dyDescent="0.25">
      <c r="A92" s="167"/>
      <c r="B92" s="318" t="s">
        <v>159</v>
      </c>
      <c r="C92" s="323">
        <f>Petrol!K72</f>
        <v>1266</v>
      </c>
      <c r="D92" s="321">
        <f>Petrol!K151</f>
        <v>1284</v>
      </c>
      <c r="E92" s="324">
        <f t="shared" si="1"/>
        <v>1266</v>
      </c>
      <c r="F92" s="323">
        <f>Petrol!K229</f>
        <v>1284</v>
      </c>
      <c r="G92" s="307"/>
      <c r="H92" s="166"/>
      <c r="I92" s="310"/>
    </row>
    <row r="93" spans="1:9" ht="15.75" x14ac:dyDescent="0.25">
      <c r="A93" s="167"/>
      <c r="B93" s="318" t="s">
        <v>160</v>
      </c>
      <c r="C93" s="323">
        <f>Petrol!K73</f>
        <v>1264</v>
      </c>
      <c r="D93" s="321">
        <f>Petrol!K152</f>
        <v>1282</v>
      </c>
      <c r="E93" s="324">
        <f t="shared" si="1"/>
        <v>1264</v>
      </c>
      <c r="F93" s="323">
        <f>Petrol!K230</f>
        <v>1282</v>
      </c>
      <c r="G93" s="307"/>
      <c r="H93" s="166"/>
      <c r="I93" s="310"/>
    </row>
    <row r="94" spans="1:9" ht="15.75" x14ac:dyDescent="0.25">
      <c r="A94" s="167"/>
      <c r="B94" s="318" t="s">
        <v>161</v>
      </c>
      <c r="C94" s="323">
        <f>Petrol!K74</f>
        <v>1268</v>
      </c>
      <c r="D94" s="321">
        <f>Petrol!K153</f>
        <v>1286</v>
      </c>
      <c r="E94" s="324">
        <f t="shared" si="1"/>
        <v>1268</v>
      </c>
      <c r="F94" s="323">
        <f>Petrol!K231</f>
        <v>1286</v>
      </c>
      <c r="G94" s="307"/>
      <c r="H94" s="166"/>
      <c r="I94" s="310"/>
    </row>
    <row r="95" spans="1:9" ht="15.75" x14ac:dyDescent="0.25">
      <c r="A95" s="167"/>
      <c r="B95" s="318" t="s">
        <v>162</v>
      </c>
      <c r="C95" s="323">
        <f>Petrol!K75</f>
        <v>1268</v>
      </c>
      <c r="D95" s="321">
        <f>Petrol!K154</f>
        <v>1286</v>
      </c>
      <c r="E95" s="324">
        <f t="shared" si="1"/>
        <v>1268</v>
      </c>
      <c r="F95" s="323">
        <f>Petrol!K232</f>
        <v>1286</v>
      </c>
      <c r="G95" s="301"/>
      <c r="H95" s="166"/>
      <c r="I95" s="310"/>
    </row>
    <row r="96" spans="1:9" ht="15.75" x14ac:dyDescent="0.25">
      <c r="A96" s="167"/>
      <c r="B96" s="325" t="s">
        <v>163</v>
      </c>
      <c r="C96" s="323">
        <f>Petrol!K76</f>
        <v>1279</v>
      </c>
      <c r="D96" s="321">
        <f>Petrol!K155</f>
        <v>1297</v>
      </c>
      <c r="E96" s="324">
        <f t="shared" si="1"/>
        <v>1279</v>
      </c>
      <c r="F96" s="323">
        <f>Petrol!K233</f>
        <v>1297</v>
      </c>
      <c r="G96" s="301"/>
      <c r="H96" s="166"/>
      <c r="I96" s="312"/>
    </row>
    <row r="97" spans="1:10" ht="15.75" x14ac:dyDescent="0.2">
      <c r="A97" s="167"/>
      <c r="B97" s="167"/>
      <c r="C97" s="313"/>
      <c r="D97" s="313"/>
      <c r="E97" s="312"/>
      <c r="F97" s="312"/>
      <c r="G97" s="312"/>
      <c r="H97" s="312"/>
      <c r="I97" s="167"/>
      <c r="J97" s="166"/>
    </row>
    <row r="98" spans="1:10" ht="15.75" x14ac:dyDescent="0.25">
      <c r="A98" s="314"/>
      <c r="B98" s="174" t="s">
        <v>164</v>
      </c>
      <c r="C98" s="316"/>
      <c r="D98" s="316"/>
      <c r="E98" s="166"/>
      <c r="F98" s="317"/>
      <c r="G98" s="166"/>
      <c r="H98" s="166"/>
      <c r="I98" s="167"/>
      <c r="J98" s="166"/>
    </row>
    <row r="99" spans="1:10" ht="15.75" x14ac:dyDescent="0.25">
      <c r="A99" s="326">
        <v>3</v>
      </c>
      <c r="B99" s="357" t="s">
        <v>191</v>
      </c>
      <c r="C99" s="170"/>
      <c r="D99" s="170"/>
      <c r="E99" s="170"/>
      <c r="F99" s="171"/>
      <c r="G99" s="172"/>
      <c r="H99" s="173"/>
      <c r="I99" s="174"/>
      <c r="J99" s="166"/>
    </row>
    <row r="100" spans="1:10" x14ac:dyDescent="0.2">
      <c r="A100" s="314"/>
      <c r="B100" s="316"/>
      <c r="C100" s="166"/>
      <c r="D100" s="166"/>
      <c r="E100" s="166"/>
      <c r="F100" s="166"/>
      <c r="G100" s="166"/>
      <c r="H100" s="166"/>
      <c r="I100" s="167"/>
      <c r="J100" s="166"/>
    </row>
    <row r="101" spans="1:10" ht="15.75" x14ac:dyDescent="0.25">
      <c r="A101" s="314"/>
      <c r="B101" s="315"/>
      <c r="C101" s="166"/>
      <c r="D101" s="166"/>
      <c r="E101" s="166"/>
      <c r="F101" s="166"/>
      <c r="G101" s="166"/>
      <c r="H101" s="166"/>
      <c r="I101" s="167"/>
      <c r="J101" s="166"/>
    </row>
    <row r="102" spans="1:10" ht="15.75" x14ac:dyDescent="0.25">
      <c r="A102" s="314"/>
      <c r="B102" s="315"/>
      <c r="C102" s="166"/>
      <c r="D102" s="166"/>
      <c r="E102" s="166"/>
      <c r="F102" s="166"/>
      <c r="G102" s="166"/>
      <c r="H102" s="166"/>
      <c r="I102" s="167"/>
      <c r="J102" s="166"/>
    </row>
    <row r="103" spans="1:10" x14ac:dyDescent="0.2">
      <c r="A103" s="167"/>
      <c r="B103" s="316"/>
      <c r="C103" s="166"/>
      <c r="D103" s="166"/>
      <c r="E103" s="166"/>
      <c r="F103" s="166"/>
      <c r="G103" s="166"/>
      <c r="H103" s="166"/>
      <c r="I103" s="167"/>
      <c r="J103" s="166"/>
    </row>
    <row r="104" spans="1:10" x14ac:dyDescent="0.2">
      <c r="A104" s="167"/>
      <c r="B104" s="316"/>
      <c r="C104" s="166"/>
      <c r="D104" s="166"/>
      <c r="E104" s="166"/>
      <c r="F104" s="166"/>
      <c r="G104" s="166"/>
      <c r="H104" s="166"/>
      <c r="I104" s="167"/>
      <c r="J104" s="166"/>
    </row>
    <row r="105" spans="1:10" x14ac:dyDescent="0.2">
      <c r="A105" s="167"/>
      <c r="B105" s="301"/>
      <c r="C105" s="301"/>
      <c r="D105" s="301"/>
      <c r="E105" s="301"/>
      <c r="F105" s="301"/>
      <c r="G105" s="301"/>
      <c r="H105" s="301"/>
      <c r="I105" s="167"/>
      <c r="J105" s="166"/>
    </row>
    <row r="106" spans="1:10" x14ac:dyDescent="0.2">
      <c r="A106" s="167"/>
      <c r="B106" s="301"/>
      <c r="C106" s="301"/>
      <c r="D106" s="301"/>
      <c r="E106" s="301"/>
      <c r="F106" s="301"/>
      <c r="G106" s="301"/>
      <c r="H106" s="301"/>
      <c r="I106" s="167"/>
      <c r="J106" s="166"/>
    </row>
  </sheetData>
  <mergeCells count="4">
    <mergeCell ref="C36:D36"/>
    <mergeCell ref="C66:D66"/>
    <mergeCell ref="B35:F35"/>
    <mergeCell ref="B65:F65"/>
  </mergeCells>
  <phoneticPr fontId="10" type="noConversion"/>
  <pageMargins left="0.35433070866141736" right="0.35433070866141736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LPG</vt:lpstr>
      <vt:lpstr>Illuminating Paraffin</vt:lpstr>
      <vt:lpstr>Diesel</vt:lpstr>
      <vt:lpstr>Petrol</vt:lpstr>
      <vt:lpstr>LPG Regulations</vt:lpstr>
      <vt:lpstr>Petrol Regulations</vt:lpstr>
      <vt:lpstr>Diesel!Print_Area</vt:lpstr>
      <vt:lpstr>'Illuminating Paraffin'!Print_Area</vt:lpstr>
      <vt:lpstr>'LPG Regulations'!Print_Area</vt:lpstr>
      <vt:lpstr>Petrol!Print_Area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Brendon Loncq</dc:creator>
  <cp:lastModifiedBy>Thabisho Kgaditsi</cp:lastModifiedBy>
  <cp:lastPrinted>2015-05-05T05:36:11Z</cp:lastPrinted>
  <dcterms:created xsi:type="dcterms:W3CDTF">1999-04-30T13:31:58Z</dcterms:created>
  <dcterms:modified xsi:type="dcterms:W3CDTF">2015-12-31T10:21:45Z</dcterms:modified>
</cp:coreProperties>
</file>