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0" windowWidth="20730" windowHeight="11760" tabRatio="601" activeTab="4"/>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52511"/>
</workbook>
</file>

<file path=xl/calcChain.xml><?xml version="1.0" encoding="utf-8"?>
<calcChain xmlns="http://schemas.openxmlformats.org/spreadsheetml/2006/main">
  <c r="B92" i="3" l="1"/>
  <c r="B174" i="1" l="1"/>
  <c r="B96" i="1"/>
  <c r="B17" i="1"/>
  <c r="B16" i="3"/>
  <c r="C15" i="2"/>
  <c r="N56" i="1" l="1"/>
  <c r="N54" i="1"/>
  <c r="N104" i="1"/>
  <c r="N103" i="1"/>
  <c r="F89" i="5" l="1"/>
  <c r="E17" i="1" l="1"/>
  <c r="C71" i="5" l="1"/>
  <c r="J71" i="5" s="1"/>
  <c r="K71" i="5" s="1"/>
  <c r="C72" i="5"/>
  <c r="J72" i="5" s="1"/>
  <c r="K72" i="5" s="1"/>
  <c r="C73" i="5"/>
  <c r="J73" i="5" s="1"/>
  <c r="K73" i="5" s="1"/>
  <c r="C74" i="5"/>
  <c r="C75" i="5"/>
  <c r="J75" i="5" s="1"/>
  <c r="K75" i="5" s="1"/>
  <c r="C76" i="5"/>
  <c r="J76" i="5" s="1"/>
  <c r="K76" i="5" s="1"/>
  <c r="C70" i="5"/>
  <c r="C48" i="5"/>
  <c r="J48" i="5" s="1"/>
  <c r="C49" i="5"/>
  <c r="C50" i="5"/>
  <c r="C51" i="5"/>
  <c r="J51" i="5" s="1"/>
  <c r="C52" i="5"/>
  <c r="J52" i="5" s="1"/>
  <c r="C53" i="5"/>
  <c r="C54" i="5"/>
  <c r="J54" i="5" s="1"/>
  <c r="C55" i="5"/>
  <c r="C56" i="5"/>
  <c r="J56" i="5" s="1"/>
  <c r="C57" i="5"/>
  <c r="C58" i="5"/>
  <c r="C59" i="5"/>
  <c r="C60" i="5"/>
  <c r="J60" i="5" s="1"/>
  <c r="C61" i="5"/>
  <c r="C62" i="5"/>
  <c r="J62" i="5" s="1"/>
  <c r="C63" i="5"/>
  <c r="J63" i="5" s="1"/>
  <c r="C64" i="5"/>
  <c r="J64" i="5" s="1"/>
  <c r="C65" i="5"/>
  <c r="C66" i="5"/>
  <c r="C67" i="5"/>
  <c r="J67" i="5" s="1"/>
  <c r="C47" i="5"/>
  <c r="C37" i="5"/>
  <c r="C38" i="5"/>
  <c r="J38" i="5" s="1"/>
  <c r="K38" i="5" s="1"/>
  <c r="C39" i="5"/>
  <c r="J39" i="5" s="1"/>
  <c r="K39" i="5" s="1"/>
  <c r="C40" i="5"/>
  <c r="J40" i="5" s="1"/>
  <c r="K40" i="5" s="1"/>
  <c r="C41" i="5"/>
  <c r="C42" i="5"/>
  <c r="J42" i="5" s="1"/>
  <c r="K42" i="5" s="1"/>
  <c r="C43" i="5"/>
  <c r="C44" i="5"/>
  <c r="J44" i="5" s="1"/>
  <c r="K44" i="5" s="1"/>
  <c r="C36" i="5"/>
  <c r="J36" i="5" s="1"/>
  <c r="K36" i="5" s="1"/>
  <c r="J49" i="5"/>
  <c r="K49" i="5" s="1"/>
  <c r="J53" i="5"/>
  <c r="J55" i="5"/>
  <c r="J57" i="5"/>
  <c r="K57" i="5" s="1"/>
  <c r="J59" i="5"/>
  <c r="J61" i="5"/>
  <c r="J65" i="5"/>
  <c r="K65" i="5" s="1"/>
  <c r="J43" i="5"/>
  <c r="K43" i="5" s="1"/>
  <c r="C18" i="5"/>
  <c r="C19" i="5"/>
  <c r="C20" i="5"/>
  <c r="C21" i="5"/>
  <c r="C22" i="5"/>
  <c r="C23" i="5"/>
  <c r="J23" i="5" s="1"/>
  <c r="K23" i="5" s="1"/>
  <c r="C24" i="5"/>
  <c r="J24" i="5" s="1"/>
  <c r="K24" i="5" s="1"/>
  <c r="C25" i="5"/>
  <c r="C26" i="5"/>
  <c r="C27" i="5"/>
  <c r="C28" i="5"/>
  <c r="J28" i="5" s="1"/>
  <c r="K28" i="5" s="1"/>
  <c r="C29" i="5"/>
  <c r="C30" i="5"/>
  <c r="C31" i="5"/>
  <c r="J31" i="5" s="1"/>
  <c r="K31" i="5" s="1"/>
  <c r="C32" i="5"/>
  <c r="J32" i="5" s="1"/>
  <c r="K32" i="5" s="1"/>
  <c r="C33" i="5"/>
  <c r="C17" i="5"/>
  <c r="J19" i="5"/>
  <c r="K19" i="5" s="1"/>
  <c r="J20" i="5"/>
  <c r="K20" i="5" s="1"/>
  <c r="J27" i="5"/>
  <c r="K27" i="5" s="1"/>
  <c r="K61" i="5" l="1"/>
  <c r="K53" i="5"/>
  <c r="K62" i="5"/>
  <c r="K54" i="5"/>
  <c r="K64" i="5"/>
  <c r="K60" i="5"/>
  <c r="K56" i="5"/>
  <c r="K52" i="5"/>
  <c r="K48" i="5"/>
  <c r="J66" i="5"/>
  <c r="K66" i="5" s="1"/>
  <c r="J58" i="5"/>
  <c r="K58" i="5" s="1"/>
  <c r="J50" i="5"/>
  <c r="K50" i="5" s="1"/>
  <c r="K67" i="5"/>
  <c r="K63" i="5"/>
  <c r="K59" i="5"/>
  <c r="K55" i="5"/>
  <c r="K51" i="5"/>
  <c r="J74" i="5"/>
  <c r="K74" i="5" s="1"/>
  <c r="J70" i="5"/>
  <c r="K70" i="5" s="1"/>
  <c r="J47" i="5"/>
  <c r="K47" i="5" s="1"/>
  <c r="J41" i="5"/>
  <c r="K41" i="5" s="1"/>
  <c r="J37" i="5"/>
  <c r="K37" i="5" s="1"/>
  <c r="J30" i="5"/>
  <c r="K30" i="5" s="1"/>
  <c r="J26" i="5"/>
  <c r="K26" i="5" s="1"/>
  <c r="J22" i="5"/>
  <c r="K22" i="5" s="1"/>
  <c r="J18" i="5"/>
  <c r="K18" i="5" s="1"/>
  <c r="J33" i="5"/>
  <c r="K33" i="5" s="1"/>
  <c r="J29" i="5"/>
  <c r="K29" i="5" s="1"/>
  <c r="J25" i="5"/>
  <c r="K25" i="5" s="1"/>
  <c r="J21" i="5"/>
  <c r="K21" i="5" s="1"/>
  <c r="B17" i="5" l="1"/>
  <c r="D51" i="5" s="1"/>
  <c r="E34" i="2" l="1"/>
  <c r="E49" i="2"/>
  <c r="D75" i="1"/>
  <c r="B70" i="1"/>
  <c r="D30" i="1"/>
  <c r="E31" i="2"/>
  <c r="C142" i="1"/>
  <c r="C219" i="1"/>
  <c r="D219" i="1" s="1"/>
  <c r="C217" i="1"/>
  <c r="E143" i="1"/>
  <c r="C42" i="3"/>
  <c r="C118" i="3" s="1"/>
  <c r="C233" i="1"/>
  <c r="C153" i="1"/>
  <c r="C69" i="3"/>
  <c r="C145" i="3" s="1"/>
  <c r="C29" i="3"/>
  <c r="C105" i="3" s="1"/>
  <c r="C25" i="3"/>
  <c r="C101" i="3" s="1"/>
  <c r="D101" i="3" s="1"/>
  <c r="C104" i="1"/>
  <c r="D104" i="1" s="1"/>
  <c r="C180" i="1"/>
  <c r="D180" i="1" s="1"/>
  <c r="C232" i="1"/>
  <c r="D232" i="1" s="1"/>
  <c r="C137" i="1"/>
  <c r="C193" i="1"/>
  <c r="C31" i="3"/>
  <c r="C107" i="3" s="1"/>
  <c r="C186" i="1"/>
  <c r="D186" i="1" s="1"/>
  <c r="C179" i="1"/>
  <c r="C175" i="1"/>
  <c r="D175" i="1" s="1"/>
  <c r="C185" i="1"/>
  <c r="D185" i="1" s="1"/>
  <c r="E89" i="5"/>
  <c r="D38" i="5" s="1"/>
  <c r="E38" i="5" s="1"/>
  <c r="F38" i="5" s="1"/>
  <c r="G38" i="5" s="1"/>
  <c r="A86" i="3"/>
  <c r="A85" i="3"/>
  <c r="H167" i="1"/>
  <c r="D165" i="1"/>
  <c r="E149" i="1"/>
  <c r="C138" i="1"/>
  <c r="E115" i="1"/>
  <c r="E105" i="1"/>
  <c r="H89" i="1"/>
  <c r="D87" i="1"/>
  <c r="E74" i="1"/>
  <c r="E64" i="1"/>
  <c r="E38" i="1"/>
  <c r="E28" i="1"/>
  <c r="E211" i="1"/>
  <c r="E219" i="1"/>
  <c r="C207" i="1"/>
  <c r="C100" i="1"/>
  <c r="D100" i="1" s="1"/>
  <c r="C120" i="1"/>
  <c r="D120" i="1" s="1"/>
  <c r="C133" i="1"/>
  <c r="C27" i="3"/>
  <c r="C103" i="3" s="1"/>
  <c r="C107" i="1"/>
  <c r="D107" i="1" s="1"/>
  <c r="C227" i="1"/>
  <c r="C75" i="3"/>
  <c r="C151" i="3" s="1"/>
  <c r="C136" i="1"/>
  <c r="C183" i="1"/>
  <c r="C211" i="1"/>
  <c r="C215" i="1"/>
  <c r="C218" i="1"/>
  <c r="C134" i="1"/>
  <c r="C222" i="1"/>
  <c r="D222" i="1" s="1"/>
  <c r="C204" i="1"/>
  <c r="D204" i="1" s="1"/>
  <c r="C126" i="1"/>
  <c r="C46" i="3" s="1"/>
  <c r="C122" i="3" s="1"/>
  <c r="C112" i="1"/>
  <c r="D112" i="1" s="1"/>
  <c r="C117" i="1"/>
  <c r="D117" i="1" s="1"/>
  <c r="C132" i="1"/>
  <c r="C52" i="3" s="1"/>
  <c r="C128" i="3" s="1"/>
  <c r="C196" i="1"/>
  <c r="D196" i="1" s="1"/>
  <c r="C38" i="3"/>
  <c r="C114" i="3" s="1"/>
  <c r="C118" i="1"/>
  <c r="D118" i="1" s="1"/>
  <c r="C28" i="3"/>
  <c r="C104" i="3" s="1"/>
  <c r="C145" i="1"/>
  <c r="C19" i="3"/>
  <c r="D19" i="3" s="1"/>
  <c r="C127" i="1"/>
  <c r="C146" i="1"/>
  <c r="C155" i="1"/>
  <c r="D155" i="1" s="1"/>
  <c r="C177" i="1"/>
  <c r="C109" i="1"/>
  <c r="C198" i="1"/>
  <c r="D198" i="1" s="1"/>
  <c r="C40" i="3"/>
  <c r="C116" i="3" s="1"/>
  <c r="C24" i="3"/>
  <c r="C100" i="3" s="1"/>
  <c r="C99" i="1"/>
  <c r="D99" i="1" s="1"/>
  <c r="C103" i="1"/>
  <c r="D103" i="1" s="1"/>
  <c r="C187" i="1"/>
  <c r="D187" i="1" s="1"/>
  <c r="C213" i="1"/>
  <c r="D213" i="1" s="1"/>
  <c r="C135" i="1"/>
  <c r="C143" i="1"/>
  <c r="C221" i="1"/>
  <c r="C102" i="1"/>
  <c r="D102" i="1" s="1"/>
  <c r="C208" i="1"/>
  <c r="D208" i="1" s="1"/>
  <c r="C188" i="1"/>
  <c r="D188" i="1" s="1"/>
  <c r="C115" i="1"/>
  <c r="D115" i="1" s="1"/>
  <c r="C144" i="1"/>
  <c r="C96" i="1"/>
  <c r="D96" i="1" s="1"/>
  <c r="C16" i="3"/>
  <c r="C92" i="3" s="1"/>
  <c r="D92" i="3" s="1"/>
  <c r="C174" i="1"/>
  <c r="D174" i="1" s="1"/>
  <c r="C121" i="1"/>
  <c r="D121" i="1" s="1"/>
  <c r="C206" i="1"/>
  <c r="D206" i="1" s="1"/>
  <c r="C128" i="1"/>
  <c r="C231" i="1"/>
  <c r="C209" i="1"/>
  <c r="C131" i="1"/>
  <c r="C73" i="3"/>
  <c r="C149" i="3" s="1"/>
  <c r="C154" i="1"/>
  <c r="D154" i="1" s="1"/>
  <c r="C35" i="3"/>
  <c r="C111" i="3" s="1"/>
  <c r="D111" i="3" s="1"/>
  <c r="C74" i="3"/>
  <c r="C150" i="3" s="1"/>
  <c r="C22" i="3"/>
  <c r="C98" i="3" s="1"/>
  <c r="D98" i="3" s="1"/>
  <c r="C108" i="1"/>
  <c r="D108" i="1" s="1"/>
  <c r="C129" i="1"/>
  <c r="C210" i="1"/>
  <c r="C182" i="1"/>
  <c r="D182" i="1" s="1"/>
  <c r="C149" i="1"/>
  <c r="D149" i="1" s="1"/>
  <c r="C105" i="1"/>
  <c r="D105" i="1" s="1"/>
  <c r="C212" i="1"/>
  <c r="D212" i="1" s="1"/>
  <c r="C214" i="1"/>
  <c r="C43" i="3"/>
  <c r="C119" i="3" s="1"/>
  <c r="C201" i="1"/>
  <c r="D201" i="1" s="1"/>
  <c r="C21" i="3"/>
  <c r="C97" i="3" s="1"/>
  <c r="C101" i="1"/>
  <c r="D101" i="1" s="1"/>
  <c r="C130" i="1"/>
  <c r="C123" i="1"/>
  <c r="D123" i="1" s="1"/>
  <c r="C97" i="1"/>
  <c r="D97" i="1" s="1"/>
  <c r="C17" i="3"/>
  <c r="C93" i="3" s="1"/>
  <c r="C150" i="1"/>
  <c r="D150" i="1" s="1"/>
  <c r="C228" i="1"/>
  <c r="D228" i="1" s="1"/>
  <c r="C70" i="3"/>
  <c r="C146" i="3" s="1"/>
  <c r="C98" i="1"/>
  <c r="D98" i="1" s="1"/>
  <c r="C18" i="3"/>
  <c r="C94" i="3" s="1"/>
  <c r="C176" i="1"/>
  <c r="D176" i="1" s="1"/>
  <c r="C106" i="1"/>
  <c r="D106" i="1" s="1"/>
  <c r="C184" i="1"/>
  <c r="D184" i="1" s="1"/>
  <c r="C26" i="3"/>
  <c r="C102" i="3" s="1"/>
  <c r="C32" i="3"/>
  <c r="D32" i="3" s="1"/>
  <c r="C190" i="1"/>
  <c r="C41" i="3"/>
  <c r="C117" i="3" s="1"/>
  <c r="C199" i="1"/>
  <c r="D199" i="1" s="1"/>
  <c r="C181" i="1"/>
  <c r="C23" i="3"/>
  <c r="C99" i="3" s="1"/>
  <c r="C200" i="1"/>
  <c r="D200" i="1" s="1"/>
  <c r="C122" i="1"/>
  <c r="D122" i="1" s="1"/>
  <c r="C140" i="1"/>
  <c r="C110" i="1"/>
  <c r="D110" i="1" s="1"/>
  <c r="C30" i="3"/>
  <c r="C106" i="3" s="1"/>
  <c r="C194" i="1"/>
  <c r="C116" i="1"/>
  <c r="D116" i="1" s="1"/>
  <c r="C36" i="3"/>
  <c r="C112" i="3" s="1"/>
  <c r="C39" i="3"/>
  <c r="C115" i="3" s="1"/>
  <c r="C197" i="1"/>
  <c r="D197" i="1" s="1"/>
  <c r="C119" i="1"/>
  <c r="D119" i="1" s="1"/>
  <c r="C230" i="1"/>
  <c r="C152" i="1"/>
  <c r="D152" i="1" s="1"/>
  <c r="C72" i="3"/>
  <c r="C148" i="3" s="1"/>
  <c r="C205" i="1"/>
  <c r="D205" i="1" s="1"/>
  <c r="C20" i="3"/>
  <c r="C96" i="3" s="1"/>
  <c r="C178" i="1"/>
  <c r="C71" i="3"/>
  <c r="C147" i="3" s="1"/>
  <c r="C229" i="1"/>
  <c r="C151" i="1"/>
  <c r="D151" i="1" s="1"/>
  <c r="C111" i="1"/>
  <c r="D111" i="1" s="1"/>
  <c r="C189" i="1"/>
  <c r="D189" i="1" s="1"/>
  <c r="C37" i="3"/>
  <c r="C113" i="3" s="1"/>
  <c r="C195" i="1"/>
  <c r="D195" i="1" s="1"/>
  <c r="C216" i="1"/>
  <c r="D216" i="1" s="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49" i="3"/>
  <c r="C125" i="3" s="1"/>
  <c r="D135" i="1"/>
  <c r="F135" i="1" s="1"/>
  <c r="G135" i="1" s="1"/>
  <c r="H135" i="1" s="1"/>
  <c r="K135" i="1" s="1"/>
  <c r="D78" i="4" s="1"/>
  <c r="C55" i="3"/>
  <c r="C131" i="3" s="1"/>
  <c r="D131" i="3" s="1"/>
  <c r="D127" i="1"/>
  <c r="F127" i="1" s="1"/>
  <c r="G127" i="1" s="1"/>
  <c r="H127" i="1" s="1"/>
  <c r="K127" i="1" s="1"/>
  <c r="D70" i="4" s="1"/>
  <c r="C47" i="3"/>
  <c r="C123" i="3" s="1"/>
  <c r="D137" i="1"/>
  <c r="F137" i="1" s="1"/>
  <c r="G137" i="1" s="1"/>
  <c r="H137" i="1" s="1"/>
  <c r="K137" i="1" s="1"/>
  <c r="D80" i="4" s="1"/>
  <c r="C57" i="3"/>
  <c r="C133" i="3" s="1"/>
  <c r="D131" i="1"/>
  <c r="F131" i="1" s="1"/>
  <c r="G131" i="1" s="1"/>
  <c r="H131" i="1" s="1"/>
  <c r="K131" i="1" s="1"/>
  <c r="D74" i="4" s="1"/>
  <c r="C51" i="3"/>
  <c r="C127" i="3" s="1"/>
  <c r="D128" i="1"/>
  <c r="F128" i="1" s="1"/>
  <c r="G128" i="1" s="1"/>
  <c r="H128" i="1" s="1"/>
  <c r="I128" i="1" s="1"/>
  <c r="J128" i="1" s="1"/>
  <c r="C48" i="3"/>
  <c r="C124" i="3" s="1"/>
  <c r="D146" i="1"/>
  <c r="F146" i="1" s="1"/>
  <c r="G146" i="1" s="1"/>
  <c r="H146" i="1" s="1"/>
  <c r="K146" i="1" s="1"/>
  <c r="D89" i="4" s="1"/>
  <c r="C66" i="3"/>
  <c r="C142" i="3" s="1"/>
  <c r="D132" i="1"/>
  <c r="F132" i="1" s="1"/>
  <c r="G132" i="1" s="1"/>
  <c r="H132" i="1" s="1"/>
  <c r="K132" i="1" s="1"/>
  <c r="D75" i="4" s="1"/>
  <c r="D144" i="1"/>
  <c r="F144" i="1" s="1"/>
  <c r="G144" i="1" s="1"/>
  <c r="H144" i="1" s="1"/>
  <c r="K144" i="1" s="1"/>
  <c r="D87" i="4" s="1"/>
  <c r="C64" i="3"/>
  <c r="C140" i="3" s="1"/>
  <c r="D134" i="1"/>
  <c r="F134" i="1" s="1"/>
  <c r="G134" i="1" s="1"/>
  <c r="H134" i="1" s="1"/>
  <c r="I134" i="1" s="1"/>
  <c r="J134" i="1" s="1"/>
  <c r="C54" i="3"/>
  <c r="C130" i="3" s="1"/>
  <c r="D136" i="1"/>
  <c r="F136" i="1" s="1"/>
  <c r="G136" i="1" s="1"/>
  <c r="H136" i="1" s="1"/>
  <c r="K136" i="1" s="1"/>
  <c r="D79" i="4" s="1"/>
  <c r="C56" i="3"/>
  <c r="C132" i="3" s="1"/>
  <c r="D138" i="1"/>
  <c r="F138" i="1" s="1"/>
  <c r="G138" i="1" s="1"/>
  <c r="H138" i="1" s="1"/>
  <c r="K138" i="1" s="1"/>
  <c r="D81" i="4" s="1"/>
  <c r="C58" i="3"/>
  <c r="C134" i="3" s="1"/>
  <c r="D140" i="1"/>
  <c r="F140" i="1" s="1"/>
  <c r="G140" i="1" s="1"/>
  <c r="H140" i="1" s="1"/>
  <c r="I140" i="1" s="1"/>
  <c r="J140" i="1" s="1"/>
  <c r="C60" i="3"/>
  <c r="C136" i="3" s="1"/>
  <c r="D143" i="1"/>
  <c r="F143" i="1" s="1"/>
  <c r="G143" i="1" s="1"/>
  <c r="H143" i="1" s="1"/>
  <c r="I143" i="1" s="1"/>
  <c r="J143" i="1" s="1"/>
  <c r="C63" i="3"/>
  <c r="C139" i="3" s="1"/>
  <c r="D130" i="1"/>
  <c r="F130" i="1" s="1"/>
  <c r="G130" i="1" s="1"/>
  <c r="H130" i="1" s="1"/>
  <c r="K130" i="1" s="1"/>
  <c r="D73" i="4" s="1"/>
  <c r="C50" i="3"/>
  <c r="C126" i="3" s="1"/>
  <c r="D145" i="1"/>
  <c r="F145" i="1" s="1"/>
  <c r="G145" i="1" s="1"/>
  <c r="H145" i="1" s="1"/>
  <c r="I145" i="1" s="1"/>
  <c r="J145" i="1" s="1"/>
  <c r="C65" i="3"/>
  <c r="C141" i="3" s="1"/>
  <c r="D133" i="1"/>
  <c r="F133" i="1" s="1"/>
  <c r="G133" i="1" s="1"/>
  <c r="H133" i="1" s="1"/>
  <c r="I133" i="1" s="1"/>
  <c r="J133" i="1" s="1"/>
  <c r="C53" i="3"/>
  <c r="C129" i="3" s="1"/>
  <c r="D142" i="1"/>
  <c r="F142" i="1" s="1"/>
  <c r="G142" i="1" s="1"/>
  <c r="H142" i="1" s="1"/>
  <c r="K142" i="1" s="1"/>
  <c r="D85" i="4" s="1"/>
  <c r="C62" i="3"/>
  <c r="C138" i="3" s="1"/>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C224" i="1"/>
  <c r="D224" i="1" s="1"/>
  <c r="F224" i="1" s="1"/>
  <c r="G224" i="1" s="1"/>
  <c r="H224" i="1" s="1"/>
  <c r="D66" i="1"/>
  <c r="C223" i="1"/>
  <c r="D223" i="1" s="1"/>
  <c r="F223" i="1" s="1"/>
  <c r="G223" i="1" s="1"/>
  <c r="H223" i="1" s="1"/>
  <c r="D130" i="3"/>
  <c r="C220" i="1"/>
  <c r="D220" i="1" s="1"/>
  <c r="F220" i="1" s="1"/>
  <c r="G220" i="1" s="1"/>
  <c r="H220" i="1" s="1"/>
  <c r="I220" i="1" s="1"/>
  <c r="J220" i="1" s="1"/>
  <c r="C141" i="1"/>
  <c r="C139" i="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66" i="1"/>
  <c r="G66" i="1" s="1"/>
  <c r="H66" i="1" s="1"/>
  <c r="K66" i="1" s="1"/>
  <c r="C88" i="4" s="1"/>
  <c r="E88"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24"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25" i="3"/>
  <c r="D115" i="3"/>
  <c r="D99" i="3"/>
  <c r="D104" i="3"/>
  <c r="D102" i="3"/>
  <c r="D94" i="3"/>
  <c r="D97" i="3"/>
  <c r="D100" i="3"/>
  <c r="D107" i="3"/>
  <c r="D150" i="3"/>
  <c r="D103" i="3"/>
  <c r="D93" i="3"/>
  <c r="D105" i="3"/>
  <c r="D118" i="3"/>
  <c r="D136" i="3"/>
  <c r="D123"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29" i="3"/>
  <c r="D132" i="3"/>
  <c r="D142" i="3"/>
  <c r="D141" i="3"/>
  <c r="D126" i="3"/>
  <c r="D138" i="3"/>
  <c r="D122" i="3"/>
  <c r="D134" i="3"/>
  <c r="D113" i="3"/>
  <c r="D147" i="3"/>
  <c r="D128" i="3"/>
  <c r="D151" i="3"/>
  <c r="D127"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59" i="3"/>
  <c r="C135" i="3" s="1"/>
  <c r="D135" i="3" s="1"/>
  <c r="D141" i="1"/>
  <c r="F141" i="1" s="1"/>
  <c r="G141" i="1" s="1"/>
  <c r="H141" i="1" s="1"/>
  <c r="I141" i="1" s="1"/>
  <c r="J141" i="1" s="1"/>
  <c r="C61" i="3"/>
  <c r="C137" i="3" s="1"/>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J17" i="5" l="1"/>
  <c r="K17" i="5" s="1"/>
  <c r="D17" i="5"/>
  <c r="E17" i="5" s="1"/>
  <c r="F17" i="5" s="1"/>
  <c r="G17" i="5" s="1"/>
  <c r="H17" i="5" s="1"/>
  <c r="H38" i="5" l="1"/>
  <c r="H19" i="5"/>
  <c r="H48" i="5"/>
  <c r="H30" i="5"/>
  <c r="H64" i="5"/>
  <c r="H54" i="5"/>
  <c r="H41" i="5"/>
  <c r="H55" i="5"/>
  <c r="H60" i="5"/>
  <c r="H53" i="5"/>
  <c r="H50" i="5"/>
  <c r="H62" i="5"/>
  <c r="H32" i="5"/>
  <c r="H71" i="5"/>
  <c r="H36" i="5"/>
  <c r="H61" i="5"/>
  <c r="H29" i="5"/>
  <c r="H47" i="5"/>
  <c r="H39" i="5"/>
  <c r="H37" i="5"/>
  <c r="H18" i="5"/>
  <c r="H75" i="5"/>
  <c r="H43" i="5"/>
  <c r="H51" i="5"/>
  <c r="H59" i="5"/>
  <c r="H22" i="5"/>
  <c r="H66" i="5"/>
  <c r="H21" i="5"/>
  <c r="H24" i="5"/>
  <c r="H40" i="5"/>
  <c r="H74" i="5"/>
  <c r="H58" i="5"/>
  <c r="H23" i="5"/>
  <c r="H65" i="5"/>
  <c r="H70" i="5"/>
  <c r="H31" i="5"/>
  <c r="H33" i="5"/>
  <c r="H67" i="5"/>
  <c r="H20" i="5"/>
  <c r="H42" i="5"/>
  <c r="H28" i="5"/>
  <c r="H56" i="5"/>
  <c r="H57" i="5"/>
  <c r="H49" i="5"/>
  <c r="H63" i="5"/>
  <c r="H25" i="5"/>
  <c r="H73" i="5"/>
  <c r="H76" i="5"/>
  <c r="H26" i="5"/>
  <c r="H72" i="5"/>
  <c r="H44" i="5"/>
  <c r="H27" i="5"/>
  <c r="H52" i="5"/>
  <c r="M17" i="5"/>
  <c r="C29" i="6"/>
  <c r="C33" i="6" l="1"/>
  <c r="M21" i="5"/>
  <c r="C51" i="6"/>
  <c r="M41" i="5"/>
  <c r="M31" i="5"/>
  <c r="C43" i="6"/>
  <c r="M18" i="5"/>
  <c r="C30" i="6"/>
  <c r="M63" i="5"/>
  <c r="C76" i="6"/>
  <c r="C61" i="6"/>
  <c r="M48" i="5"/>
  <c r="C70" i="6"/>
  <c r="M57" i="5"/>
  <c r="M39" i="5"/>
  <c r="C49" i="6"/>
  <c r="C67" i="6"/>
  <c r="M54" i="5"/>
  <c r="M40" i="5"/>
  <c r="C50" i="6"/>
  <c r="M25" i="5"/>
  <c r="C37" i="6"/>
  <c r="C64" i="6"/>
  <c r="M51" i="5"/>
  <c r="C83" i="6"/>
  <c r="M72" i="5"/>
  <c r="M58" i="5"/>
  <c r="C71" i="6"/>
  <c r="C36" i="6"/>
  <c r="M24" i="5"/>
  <c r="M49" i="5"/>
  <c r="C62" i="6"/>
  <c r="M64" i="5"/>
  <c r="C77" i="6"/>
  <c r="C79" i="6"/>
  <c r="M66" i="5"/>
  <c r="M20" i="5"/>
  <c r="C32" i="6"/>
  <c r="C74" i="6"/>
  <c r="M61" i="5"/>
  <c r="C60" i="6"/>
  <c r="M47" i="5"/>
  <c r="C31" i="6"/>
  <c r="M19" i="5"/>
  <c r="C81" i="6"/>
  <c r="M70" i="5"/>
  <c r="M26" i="5"/>
  <c r="C38" i="6"/>
  <c r="M23" i="5"/>
  <c r="C35" i="6"/>
  <c r="M22" i="5"/>
  <c r="C34" i="6"/>
  <c r="C82" i="6"/>
  <c r="M71" i="5"/>
  <c r="M28" i="5"/>
  <c r="C40" i="6"/>
  <c r="M38" i="5"/>
  <c r="C48" i="6"/>
  <c r="M73" i="5"/>
  <c r="C84" i="6"/>
  <c r="C73" i="6"/>
  <c r="M60" i="5"/>
  <c r="M37" i="5"/>
  <c r="C47" i="6"/>
  <c r="M65" i="5"/>
  <c r="C78" i="6"/>
  <c r="M67" i="5"/>
  <c r="C80" i="6"/>
  <c r="M56" i="5"/>
  <c r="C69" i="6"/>
  <c r="C41" i="6"/>
  <c r="M29" i="5"/>
  <c r="M30" i="5"/>
  <c r="C42" i="6"/>
  <c r="C65" i="6"/>
  <c r="M52" i="5"/>
  <c r="M33" i="5"/>
  <c r="C45" i="6"/>
  <c r="C86" i="6"/>
  <c r="M75" i="5"/>
  <c r="C59" i="6"/>
  <c r="M44" i="5"/>
  <c r="M42" i="5"/>
  <c r="C52" i="6"/>
  <c r="C87" i="6"/>
  <c r="M76" i="5"/>
  <c r="C46" i="6"/>
  <c r="M36" i="5"/>
  <c r="C75" i="6"/>
  <c r="M62" i="5"/>
  <c r="M27" i="5"/>
  <c r="C39" i="6"/>
  <c r="M55" i="5"/>
  <c r="C68" i="6"/>
  <c r="C63" i="6"/>
  <c r="M50" i="5"/>
  <c r="M53" i="5"/>
  <c r="C66" i="6"/>
  <c r="M59" i="5"/>
  <c r="C72" i="6"/>
  <c r="M74" i="5"/>
  <c r="C85" i="6"/>
  <c r="M43" i="5"/>
  <c r="C53" i="6"/>
  <c r="M32" i="5"/>
  <c r="C44" i="6"/>
</calcChain>
</file>

<file path=xl/sharedStrings.xml><?xml version="1.0" encoding="utf-8"?>
<sst xmlns="http://schemas.openxmlformats.org/spreadsheetml/2006/main" count="691" uniqueCount="194">
  <si>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</si>
  <si>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</si>
  <si>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</si>
  <si>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</si>
  <si>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</si>
  <si>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</si>
  <si>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</si>
  <si>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</si>
  <si>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</si>
  <si>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</si>
  <si>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</si>
  <si>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</si>
  <si>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</si>
  <si>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</si>
  <si>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</si>
  <si>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</si>
  <si>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</si>
  <si>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</si>
  <si>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</si>
  <si>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</si>
  <si>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</si>
  <si>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</si>
  <si>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</si>
  <si>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</si>
  <si>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</si>
  <si>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</si>
  <si>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</si>
  <si>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</si>
  <si>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</si>
  <si>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</si>
  <si>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</si>
  <si>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</si>
  <si>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</si>
  <si>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</si>
  <si>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</si>
  <si>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</si>
  <si>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</si>
  <si>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</si>
  <si>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</si>
  <si>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</si>
  <si>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</si>
  <si>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</si>
  <si>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</si>
  <si>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</si>
  <si>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</si>
  <si>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</si>
  <si>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</si>
  <si>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</si>
  <si>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</si>
  <si>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</si>
  <si>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</si>
  <si>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</si>
  <si>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</si>
  <si>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</si>
  <si>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</si>
  <si>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</si>
  <si>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</si>
  <si>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</si>
  <si>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</si>
  <si>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</si>
  <si>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</si>
  <si>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</si>
  <si>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</si>
  <si>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</si>
  <si>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</si>
  <si>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</si>
  <si>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</si>
  <si>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</si>
  <si>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</si>
  <si>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</si>
  <si>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</si>
  <si>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</si>
  <si>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</si>
  <si>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</si>
  <si>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</si>
  <si>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</si>
  <si>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</si>
  <si>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</si>
  <si>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</si>
  <si>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</si>
  <si>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</si>
  <si>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</si>
  <si>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</si>
  <si>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</si>
  <si>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</si>
  <si>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</si>
  <si>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</si>
  <si>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</si>
  <si>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</si>
  <si>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</si>
  <si>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</si>
  <si>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</si>
  <si>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</si>
  <si>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</si>
  <si>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</si>
  <si>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</si>
  <si>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</si>
  <si>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</si>
  <si>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</si>
  <si>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</si>
  <si>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</si>
  <si>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</si>
  <si>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</si>
  <si>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</si>
  <si>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</si>
  <si>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</si>
  <si>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</si>
  <si>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</si>
  <si>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</si>
  <si>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</si>
  <si>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</si>
  <si>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</si>
  <si>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</si>
  <si>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</si>
  <si>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</si>
  <si>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</si>
  <si>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</si>
  <si>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</si>
  <si>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</si>
  <si>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</si>
  <si>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</si>
  <si>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</si>
  <si>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</si>
  <si>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</si>
  <si>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</si>
  <si>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</si>
  <si>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</si>
  <si>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</si>
  <si>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</si>
  <si>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</si>
  <si>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</si>
  <si>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</si>
  <si>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</si>
  <si>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</si>
  <si>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</si>
  <si>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</si>
  <si>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</si>
  <si>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</si>
  <si>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</si>
  <si>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</si>
  <si>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</si>
  <si>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</si>
  <si>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</si>
  <si>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</si>
  <si>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</si>
  <si>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</si>
  <si>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</si>
  <si>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</si>
  <si>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</si>
  <si>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</si>
  <si>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</si>
  <si>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</si>
  <si>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</si>
  <si>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</si>
  <si>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</si>
  <si>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</si>
  <si>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</si>
  <si>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</si>
  <si>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</si>
  <si>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</si>
  <si>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</si>
  <si>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</si>
  <si>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</si>
  <si>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</si>
  <si>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</si>
  <si>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</si>
  <si>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</si>
  <si>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</si>
  <si>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</si>
  <si>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</si>
  <si>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</si>
  <si>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</si>
  <si>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</si>
  <si>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</si>
  <si>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</si>
  <si>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</si>
  <si>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</si>
  <si>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</si>
  <si>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</si>
  <si>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</si>
  <si>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</si>
  <si>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</si>
  <si>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</si>
  <si>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</si>
  <si>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</si>
  <si>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</si>
  <si>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</si>
  <si>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</si>
  <si>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No. 3</t>
  </si>
  <si>
    <t>EFFECTIVE 02 AUGUST 2017</t>
  </si>
  <si>
    <t>be sold at any place in South Africa is R876.00 cents per litre,</t>
  </si>
  <si>
    <t>These Regulations will come into operation at 00h01 on 02 August  2017.</t>
  </si>
  <si>
    <t>These Regulations will come into operation at 00h01 on 02 August 2017</t>
  </si>
  <si>
    <t xml:space="preserve">Substitution of Regulation 630 of 04 July 2017 of the Regulations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</si>
</sst>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6">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4" fontId="4" fillId="0" borderId="6" xfId="0" applyNumberFormat="1" applyFont="1" applyFill="1" applyBorder="1" applyAlignment="1" applyProtection="1">
      <alignment horizontal="right"/>
    </xf>
    <xf numFmtId="4"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4" fontId="4" fillId="0" borderId="7" xfId="0" applyNumberFormat="1" applyFont="1" applyBorder="1" applyAlignment="1" applyProtection="1">
      <alignment horizontal="right"/>
    </xf>
    <xf numFmtId="165" fontId="6" fillId="0" borderId="0" xfId="0" quotePrefix="1" applyNumberFormat="1" applyFont="1" applyFill="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02</a:t>
          </a:r>
          <a:r>
            <a:rPr lang="en-ZA" sz="1200" b="0" i="0" strike="noStrike" baseline="0">
              <a:solidFill>
                <a:srgbClr val="000000"/>
              </a:solidFill>
              <a:latin typeface="Courier New"/>
              <a:cs typeface="Courier New"/>
            </a:rPr>
            <a:t> August  </a:t>
          </a:r>
          <a:r>
            <a:rPr lang="en-ZA" sz="1200" b="0" i="0" strike="noStrike">
              <a:solidFill>
                <a:srgbClr val="000000"/>
              </a:solidFill>
              <a:latin typeface="Courier New"/>
              <a:cs typeface="Courier New"/>
            </a:rPr>
            <a:t>2017</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 05</a:t>
          </a:r>
          <a:r>
            <a:rPr lang="en-ZA" sz="1200" b="0" i="0" strike="noStrike" baseline="0">
              <a:solidFill>
                <a:srgbClr val="000000"/>
              </a:solidFill>
              <a:latin typeface="Courier New"/>
              <a:cs typeface="Courier New"/>
            </a:rPr>
            <a:t> September 2017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0</xdr:colOff>
      <xdr:row>9</xdr:row>
      <xdr:rowOff>3175</xdr:rowOff>
    </xdr:from>
    <xdr:to>
      <xdr:col>5</xdr:col>
      <xdr:colOff>1057275</xdr:colOff>
      <xdr:row>11</xdr:row>
      <xdr:rowOff>174989</xdr:rowOff>
    </xdr:to>
    <xdr:sp macro="" textlink="" fLocksText="0">
      <xdr:nvSpPr>
        <xdr:cNvPr id="6176" name="Text 22"/>
        <xdr:cNvSpPr txBox="1">
          <a:spLocks noChangeArrowheads="1"/>
        </xdr:cNvSpPr>
      </xdr:nvSpPr>
      <xdr:spPr bwMode="auto">
        <a:xfrm>
          <a:off x="0" y="1838325"/>
          <a:ext cx="7286625" cy="55245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No.R629 of 04 July 2017</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regulations "the Regulations" mean the regulations published by Government Notice No.630</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04</a:t>
          </a:r>
          <a:r>
            <a:rPr lang="en-ZA" sz="1200" b="0" i="0" strike="noStrike" baseline="0">
              <a:solidFill>
                <a:srgbClr val="000000"/>
              </a:solidFill>
              <a:latin typeface="Courier New"/>
              <a:cs typeface="Courier New"/>
            </a:rPr>
            <a:t> July  2</a:t>
          </a:r>
          <a:r>
            <a:rPr lang="en-ZA" sz="1200" b="0" i="0" strike="noStrike">
              <a:solidFill>
                <a:srgbClr val="000000"/>
              </a:solidFill>
              <a:latin typeface="Courier New"/>
              <a:cs typeface="Courier New"/>
            </a:rPr>
            <a:t>017</a:t>
          </a: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630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25" zoomScaleNormal="100" workbookViewId="0">
      <selection activeCell="H51" sqref="H51"/>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189</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9"/>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4" t="s">
        <v>165</v>
      </c>
      <c r="B8" s="395"/>
      <c r="C8" s="395"/>
      <c r="D8" s="395"/>
      <c r="E8" s="395"/>
      <c r="F8" s="395"/>
      <c r="G8" s="395"/>
      <c r="H8" s="396"/>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3"/>
      <c r="F10" s="217" t="s">
        <v>189</v>
      </c>
      <c r="G10" s="217"/>
      <c r="H10" s="389"/>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6" t="s">
        <v>9</v>
      </c>
      <c r="M12" s="336"/>
      <c r="P12" s="208"/>
      <c r="T12" s="186"/>
    </row>
    <row r="13" spans="1:41" x14ac:dyDescent="0.2">
      <c r="A13" s="3" t="s">
        <v>2</v>
      </c>
      <c r="B13" s="4" t="s">
        <v>3</v>
      </c>
      <c r="C13" s="4" t="s">
        <v>4</v>
      </c>
      <c r="D13" s="4" t="s">
        <v>13</v>
      </c>
      <c r="E13" s="4" t="s">
        <v>169</v>
      </c>
      <c r="F13" s="4" t="s">
        <v>169</v>
      </c>
      <c r="G13" s="27"/>
      <c r="H13" s="95" t="s">
        <v>9</v>
      </c>
      <c r="I13" s="186"/>
      <c r="J13" s="219"/>
      <c r="K13" s="187"/>
      <c r="L13" s="337" t="s">
        <v>167</v>
      </c>
      <c r="M13" s="337"/>
      <c r="P13" s="208"/>
      <c r="T13" s="186"/>
    </row>
    <row r="14" spans="1:41" x14ac:dyDescent="0.2">
      <c r="A14" s="3" t="s">
        <v>10</v>
      </c>
      <c r="B14" s="4" t="s">
        <v>168</v>
      </c>
      <c r="C14" s="4" t="s">
        <v>12</v>
      </c>
      <c r="D14" s="4" t="s">
        <v>17</v>
      </c>
      <c r="E14" s="4" t="s">
        <v>172</v>
      </c>
      <c r="F14" s="199" t="s">
        <v>170</v>
      </c>
      <c r="G14" s="199"/>
      <c r="H14" s="95" t="s">
        <v>167</v>
      </c>
      <c r="I14" s="186"/>
      <c r="J14" s="219"/>
      <c r="K14" s="187"/>
      <c r="L14" s="337" t="s">
        <v>22</v>
      </c>
      <c r="M14" s="337" t="s">
        <v>185</v>
      </c>
      <c r="P14" s="208"/>
      <c r="T14" s="186"/>
    </row>
    <row r="15" spans="1:41" x14ac:dyDescent="0.2">
      <c r="A15" s="204"/>
      <c r="B15" s="4"/>
      <c r="C15" s="199"/>
      <c r="D15" s="4"/>
      <c r="E15" s="279">
        <v>0.15</v>
      </c>
      <c r="F15" s="279">
        <v>0.14000000000000001</v>
      </c>
      <c r="G15" s="4" t="s">
        <v>19</v>
      </c>
      <c r="H15" s="95" t="s">
        <v>22</v>
      </c>
      <c r="I15" s="186"/>
      <c r="J15" s="219"/>
      <c r="K15" s="187"/>
      <c r="L15" s="350">
        <v>40884</v>
      </c>
      <c r="M15" s="337" t="s">
        <v>186</v>
      </c>
      <c r="P15" s="208"/>
      <c r="T15" s="186"/>
    </row>
    <row r="16" spans="1:41" x14ac:dyDescent="0.2">
      <c r="A16" s="225"/>
      <c r="B16" s="226"/>
      <c r="C16" s="226"/>
      <c r="D16" s="226"/>
      <c r="E16" s="189"/>
      <c r="F16" s="226"/>
      <c r="G16" s="226"/>
      <c r="H16" s="220"/>
      <c r="I16" s="186"/>
      <c r="J16" s="219"/>
      <c r="K16" s="187"/>
      <c r="L16" s="338"/>
      <c r="M16" s="338"/>
      <c r="P16" s="208"/>
      <c r="T16" s="186"/>
    </row>
    <row r="17" spans="1:20" x14ac:dyDescent="0.2">
      <c r="A17" s="5" t="s">
        <v>25</v>
      </c>
      <c r="B17" s="283">
        <f>F89</f>
        <v>1413.721</v>
      </c>
      <c r="C17" s="287">
        <f>I17</f>
        <v>38.456319999999998</v>
      </c>
      <c r="D17" s="285">
        <f>ROUND(SUM($B$17,C17),3)</f>
        <v>1452.1769999999999</v>
      </c>
      <c r="E17" s="285">
        <f>ROUND(D17+(D17*$E$15),3)</f>
        <v>1670.0039999999999</v>
      </c>
      <c r="F17" s="285">
        <f>ROUND(E17+(E17*$F$15),3)</f>
        <v>1903.8050000000001</v>
      </c>
      <c r="G17" s="285">
        <f>ROUND(F17,0)</f>
        <v>1904</v>
      </c>
      <c r="H17" s="289">
        <f>G17</f>
        <v>1904</v>
      </c>
      <c r="I17" s="254">
        <v>38.456319999999998</v>
      </c>
      <c r="J17" s="104">
        <f>C17*3.6%</f>
        <v>1.38442752</v>
      </c>
      <c r="K17" s="219">
        <f>C17+J17</f>
        <v>39.840747520000001</v>
      </c>
      <c r="L17" s="351">
        <v>1939</v>
      </c>
      <c r="M17" s="339">
        <f>H17-L17</f>
        <v>-35</v>
      </c>
      <c r="P17" s="208"/>
      <c r="T17" s="186"/>
    </row>
    <row r="18" spans="1:20" x14ac:dyDescent="0.2">
      <c r="A18" s="3" t="s">
        <v>26</v>
      </c>
      <c r="B18" s="199"/>
      <c r="C18" s="287">
        <f t="shared" ref="C18:C33" si="0">I18</f>
        <v>46.847920000000002</v>
      </c>
      <c r="D18" s="286">
        <f t="shared" ref="D18:D33" si="1">ROUND(SUM($B$17,C18),3)</f>
        <v>1460.569</v>
      </c>
      <c r="E18" s="286">
        <f t="shared" ref="E18:E33" si="2">ROUND(D18+(D18*$E$15),3)</f>
        <v>1679.654</v>
      </c>
      <c r="F18" s="286">
        <f t="shared" ref="F18:F32" si="3">ROUND(E18+(E18*$F$15),3)</f>
        <v>1914.806</v>
      </c>
      <c r="G18" s="286">
        <f t="shared" ref="G18:G33" si="4">ROUND(F18,0)</f>
        <v>1915</v>
      </c>
      <c r="H18" s="290">
        <f t="shared" ref="H18:H33" si="5">IF(G18-L18=$H$17-$L$17,G18,IF(G18-L18&lt;$G$17-$L$17,G18+0,IF(G18-L18&gt;$G$17-$L$17,G18-0,FALSE)))</f>
        <v>1915</v>
      </c>
      <c r="I18" s="254">
        <v>46.847920000000002</v>
      </c>
      <c r="J18" s="104">
        <f t="shared" ref="J18:J33" si="6">C18*3.6%</f>
        <v>1.6865251200000002</v>
      </c>
      <c r="K18" s="219">
        <f t="shared" ref="K18:K33" si="7">C18+J18</f>
        <v>48.534445120000001</v>
      </c>
      <c r="L18" s="352">
        <v>1950</v>
      </c>
      <c r="M18" s="340">
        <f t="shared" ref="M18:M76" si="8">H18-L18</f>
        <v>-35</v>
      </c>
      <c r="P18" s="208"/>
      <c r="T18" s="186"/>
    </row>
    <row r="19" spans="1:20" x14ac:dyDescent="0.2">
      <c r="A19" s="3" t="s">
        <v>27</v>
      </c>
      <c r="B19" s="199"/>
      <c r="C19" s="287">
        <f t="shared" si="0"/>
        <v>53.094999999999999</v>
      </c>
      <c r="D19" s="286">
        <f t="shared" si="1"/>
        <v>1466.816</v>
      </c>
      <c r="E19" s="286">
        <f t="shared" si="2"/>
        <v>1686.838</v>
      </c>
      <c r="F19" s="286">
        <f t="shared" si="3"/>
        <v>1922.9949999999999</v>
      </c>
      <c r="G19" s="286">
        <f t="shared" si="4"/>
        <v>1923</v>
      </c>
      <c r="H19" s="290">
        <f t="shared" si="5"/>
        <v>1923</v>
      </c>
      <c r="I19" s="254">
        <v>53.094999999999999</v>
      </c>
      <c r="J19" s="104">
        <f t="shared" si="6"/>
        <v>1.9114200000000001</v>
      </c>
      <c r="K19" s="219">
        <f t="shared" si="7"/>
        <v>55.006419999999999</v>
      </c>
      <c r="L19" s="352">
        <v>1958</v>
      </c>
      <c r="M19" s="340">
        <f t="shared" si="8"/>
        <v>-35</v>
      </c>
      <c r="P19" s="208"/>
      <c r="T19" s="186"/>
    </row>
    <row r="20" spans="1:20" x14ac:dyDescent="0.2">
      <c r="A20" s="3" t="s">
        <v>28</v>
      </c>
      <c r="B20" s="199"/>
      <c r="C20" s="287">
        <f t="shared" si="0"/>
        <v>63.900480000000002</v>
      </c>
      <c r="D20" s="286">
        <f t="shared" si="1"/>
        <v>1477.6210000000001</v>
      </c>
      <c r="E20" s="286">
        <f t="shared" si="2"/>
        <v>1699.2639999999999</v>
      </c>
      <c r="F20" s="286">
        <f t="shared" si="3"/>
        <v>1937.1610000000001</v>
      </c>
      <c r="G20" s="286">
        <f t="shared" si="4"/>
        <v>1937</v>
      </c>
      <c r="H20" s="290">
        <f t="shared" si="5"/>
        <v>1937</v>
      </c>
      <c r="I20" s="254">
        <v>63.900480000000002</v>
      </c>
      <c r="J20" s="104">
        <f t="shared" si="6"/>
        <v>2.3004172800000005</v>
      </c>
      <c r="K20" s="219">
        <f t="shared" si="7"/>
        <v>66.200897280000007</v>
      </c>
      <c r="L20" s="352">
        <v>1972</v>
      </c>
      <c r="M20" s="340">
        <f t="shared" si="8"/>
        <v>-35</v>
      </c>
      <c r="P20" s="208"/>
      <c r="T20" s="186"/>
    </row>
    <row r="21" spans="1:20" x14ac:dyDescent="0.2">
      <c r="A21" s="3" t="s">
        <v>29</v>
      </c>
      <c r="B21" s="199"/>
      <c r="C21" s="287">
        <f t="shared" si="0"/>
        <v>78.518440000000012</v>
      </c>
      <c r="D21" s="286">
        <f t="shared" si="1"/>
        <v>1492.239</v>
      </c>
      <c r="E21" s="286">
        <f t="shared" si="2"/>
        <v>1716.075</v>
      </c>
      <c r="F21" s="286">
        <f t="shared" si="3"/>
        <v>1956.326</v>
      </c>
      <c r="G21" s="286">
        <f t="shared" si="4"/>
        <v>1956</v>
      </c>
      <c r="H21" s="290">
        <f t="shared" si="5"/>
        <v>1956</v>
      </c>
      <c r="I21" s="254">
        <v>78.518440000000012</v>
      </c>
      <c r="J21" s="104">
        <f t="shared" si="6"/>
        <v>2.8266638400000006</v>
      </c>
      <c r="K21" s="219">
        <f t="shared" si="7"/>
        <v>81.345103840000007</v>
      </c>
      <c r="L21" s="352">
        <v>1990</v>
      </c>
      <c r="M21" s="340">
        <f t="shared" si="8"/>
        <v>-34</v>
      </c>
      <c r="P21" s="208"/>
      <c r="T21" s="186"/>
    </row>
    <row r="22" spans="1:20" x14ac:dyDescent="0.2">
      <c r="A22" s="3" t="s">
        <v>30</v>
      </c>
      <c r="B22" s="199"/>
      <c r="C22" s="287">
        <f t="shared" si="0"/>
        <v>98.171360000000007</v>
      </c>
      <c r="D22" s="286">
        <f t="shared" si="1"/>
        <v>1511.8920000000001</v>
      </c>
      <c r="E22" s="286">
        <f t="shared" si="2"/>
        <v>1738.6759999999999</v>
      </c>
      <c r="F22" s="286">
        <f t="shared" si="3"/>
        <v>1982.0909999999999</v>
      </c>
      <c r="G22" s="286">
        <f t="shared" si="4"/>
        <v>1982</v>
      </c>
      <c r="H22" s="290">
        <f t="shared" si="5"/>
        <v>1982</v>
      </c>
      <c r="I22" s="254">
        <v>98.171360000000007</v>
      </c>
      <c r="J22" s="104">
        <f t="shared" si="6"/>
        <v>3.5341689600000006</v>
      </c>
      <c r="K22" s="219">
        <f t="shared" si="7"/>
        <v>101.70552896000001</v>
      </c>
      <c r="L22" s="352">
        <v>2015</v>
      </c>
      <c r="M22" s="340">
        <f t="shared" si="8"/>
        <v>-33</v>
      </c>
      <c r="P22" s="208"/>
      <c r="T22" s="186"/>
    </row>
    <row r="23" spans="1:20" x14ac:dyDescent="0.2">
      <c r="A23" s="3" t="s">
        <v>31</v>
      </c>
      <c r="B23" s="199"/>
      <c r="C23" s="287">
        <f t="shared" si="0"/>
        <v>114.65412000000001</v>
      </c>
      <c r="D23" s="286">
        <f t="shared" si="1"/>
        <v>1528.375</v>
      </c>
      <c r="E23" s="286">
        <f t="shared" si="2"/>
        <v>1757.6310000000001</v>
      </c>
      <c r="F23" s="286">
        <f t="shared" si="3"/>
        <v>2003.6990000000001</v>
      </c>
      <c r="G23" s="286">
        <f t="shared" si="4"/>
        <v>2004</v>
      </c>
      <c r="H23" s="290">
        <f t="shared" si="5"/>
        <v>2004</v>
      </c>
      <c r="I23" s="254">
        <v>114.65412000000001</v>
      </c>
      <c r="J23" s="104">
        <f t="shared" si="6"/>
        <v>4.1275483200000007</v>
      </c>
      <c r="K23" s="219">
        <f t="shared" si="7"/>
        <v>118.78166832000001</v>
      </c>
      <c r="L23" s="352">
        <v>2036</v>
      </c>
      <c r="M23" s="340">
        <f t="shared" si="8"/>
        <v>-32</v>
      </c>
      <c r="P23" s="208"/>
      <c r="T23" s="186"/>
    </row>
    <row r="24" spans="1:20" x14ac:dyDescent="0.2">
      <c r="A24" s="3" t="s">
        <v>32</v>
      </c>
      <c r="B24" s="199"/>
      <c r="C24" s="287">
        <f t="shared" si="0"/>
        <v>149.12183999999999</v>
      </c>
      <c r="D24" s="286">
        <f t="shared" si="1"/>
        <v>1562.8430000000001</v>
      </c>
      <c r="E24" s="286">
        <f t="shared" si="2"/>
        <v>1797.269</v>
      </c>
      <c r="F24" s="286">
        <f t="shared" si="3"/>
        <v>2048.8870000000002</v>
      </c>
      <c r="G24" s="286">
        <f t="shared" si="4"/>
        <v>2049</v>
      </c>
      <c r="H24" s="290">
        <f t="shared" si="5"/>
        <v>2049</v>
      </c>
      <c r="I24" s="254">
        <v>149.12183999999999</v>
      </c>
      <c r="J24" s="104">
        <f t="shared" si="6"/>
        <v>5.3683862400000004</v>
      </c>
      <c r="K24" s="219">
        <f t="shared" si="7"/>
        <v>154.49022624</v>
      </c>
      <c r="L24" s="352">
        <v>2079</v>
      </c>
      <c r="M24" s="340">
        <f t="shared" si="8"/>
        <v>-30</v>
      </c>
      <c r="P24" s="208"/>
      <c r="T24" s="186"/>
    </row>
    <row r="25" spans="1:20" x14ac:dyDescent="0.2">
      <c r="A25" s="3" t="s">
        <v>33</v>
      </c>
      <c r="B25" s="199"/>
      <c r="C25" s="287">
        <f t="shared" si="0"/>
        <v>180.74056000000002</v>
      </c>
      <c r="D25" s="286">
        <f t="shared" si="1"/>
        <v>1594.462</v>
      </c>
      <c r="E25" s="286">
        <f t="shared" si="2"/>
        <v>1833.6310000000001</v>
      </c>
      <c r="F25" s="286">
        <f t="shared" si="3"/>
        <v>2090.3389999999999</v>
      </c>
      <c r="G25" s="286">
        <f t="shared" si="4"/>
        <v>2090</v>
      </c>
      <c r="H25" s="290">
        <f t="shared" si="5"/>
        <v>2090</v>
      </c>
      <c r="I25" s="254">
        <v>180.74056000000002</v>
      </c>
      <c r="J25" s="104">
        <f t="shared" si="6"/>
        <v>6.5066601600000009</v>
      </c>
      <c r="K25" s="219">
        <f t="shared" si="7"/>
        <v>187.24722016000001</v>
      </c>
      <c r="L25" s="352">
        <v>2119</v>
      </c>
      <c r="M25" s="340">
        <f t="shared" si="8"/>
        <v>-29</v>
      </c>
      <c r="P25" s="208"/>
      <c r="T25" s="186"/>
    </row>
    <row r="26" spans="1:20" x14ac:dyDescent="0.2">
      <c r="A26" s="3" t="s">
        <v>34</v>
      </c>
      <c r="B26" s="199"/>
      <c r="C26" s="287">
        <f t="shared" si="0"/>
        <v>209.15804</v>
      </c>
      <c r="D26" s="286">
        <f t="shared" si="1"/>
        <v>1622.8789999999999</v>
      </c>
      <c r="E26" s="286">
        <f t="shared" si="2"/>
        <v>1866.3109999999999</v>
      </c>
      <c r="F26" s="286">
        <f t="shared" si="3"/>
        <v>2127.5949999999998</v>
      </c>
      <c r="G26" s="286">
        <f t="shared" si="4"/>
        <v>2128</v>
      </c>
      <c r="H26" s="290">
        <f t="shared" si="5"/>
        <v>2128</v>
      </c>
      <c r="I26" s="254">
        <v>209.15804</v>
      </c>
      <c r="J26" s="104">
        <f t="shared" si="6"/>
        <v>7.5296894400000012</v>
      </c>
      <c r="K26" s="219">
        <f t="shared" si="7"/>
        <v>216.68772944</v>
      </c>
      <c r="L26" s="352">
        <v>2155</v>
      </c>
      <c r="M26" s="340">
        <f t="shared" si="8"/>
        <v>-27</v>
      </c>
      <c r="P26" s="208"/>
      <c r="T26" s="186"/>
    </row>
    <row r="27" spans="1:20" x14ac:dyDescent="0.2">
      <c r="A27" s="3" t="s">
        <v>35</v>
      </c>
      <c r="B27" s="199"/>
      <c r="C27" s="287">
        <f t="shared" si="0"/>
        <v>237.57551999999998</v>
      </c>
      <c r="D27" s="286">
        <f t="shared" si="1"/>
        <v>1651.297</v>
      </c>
      <c r="E27" s="286">
        <f>ROUND(D27+(D27*$E$15),3)</f>
        <v>1898.992</v>
      </c>
      <c r="F27" s="286">
        <f t="shared" si="3"/>
        <v>2164.8510000000001</v>
      </c>
      <c r="G27" s="286">
        <f t="shared" si="4"/>
        <v>2165</v>
      </c>
      <c r="H27" s="290">
        <f t="shared" si="5"/>
        <v>2165</v>
      </c>
      <c r="I27" s="254">
        <v>237.57551999999998</v>
      </c>
      <c r="J27" s="104">
        <f t="shared" si="6"/>
        <v>8.5527187199999997</v>
      </c>
      <c r="K27" s="219">
        <f t="shared" si="7"/>
        <v>246.12823871999998</v>
      </c>
      <c r="L27" s="352">
        <v>2191</v>
      </c>
      <c r="M27" s="340">
        <f t="shared" si="8"/>
        <v>-26</v>
      </c>
      <c r="P27" s="208"/>
      <c r="T27" s="186"/>
    </row>
    <row r="28" spans="1:20" x14ac:dyDescent="0.2">
      <c r="A28" s="3" t="s">
        <v>36</v>
      </c>
      <c r="B28" s="199"/>
      <c r="C28" s="287">
        <f t="shared" si="0"/>
        <v>343.18536</v>
      </c>
      <c r="D28" s="286">
        <f t="shared" si="1"/>
        <v>1756.9059999999999</v>
      </c>
      <c r="E28" s="286">
        <f t="shared" si="2"/>
        <v>2020.442</v>
      </c>
      <c r="F28" s="286">
        <f t="shared" si="3"/>
        <v>2303.3040000000001</v>
      </c>
      <c r="G28" s="286">
        <f t="shared" si="4"/>
        <v>2303</v>
      </c>
      <c r="H28" s="290">
        <f t="shared" si="5"/>
        <v>2303</v>
      </c>
      <c r="I28" s="254">
        <v>343.18536</v>
      </c>
      <c r="J28" s="104">
        <f t="shared" si="6"/>
        <v>12.354672960000002</v>
      </c>
      <c r="K28" s="219">
        <f t="shared" si="7"/>
        <v>355.54003296000002</v>
      </c>
      <c r="L28" s="352">
        <v>2325</v>
      </c>
      <c r="M28" s="340">
        <f t="shared" si="8"/>
        <v>-22</v>
      </c>
      <c r="P28" s="208"/>
      <c r="T28" s="186"/>
    </row>
    <row r="29" spans="1:20" x14ac:dyDescent="0.2">
      <c r="A29" s="3" t="s">
        <v>37</v>
      </c>
      <c r="B29" s="199"/>
      <c r="C29" s="287">
        <f t="shared" si="0"/>
        <v>221.54859999999999</v>
      </c>
      <c r="D29" s="286">
        <f t="shared" si="1"/>
        <v>1635.27</v>
      </c>
      <c r="E29" s="286">
        <f t="shared" si="2"/>
        <v>1880.5609999999999</v>
      </c>
      <c r="F29" s="286">
        <f t="shared" si="3"/>
        <v>2143.84</v>
      </c>
      <c r="G29" s="286">
        <f t="shared" si="4"/>
        <v>2144</v>
      </c>
      <c r="H29" s="290">
        <f t="shared" si="5"/>
        <v>2144</v>
      </c>
      <c r="I29" s="254">
        <v>221.54859999999999</v>
      </c>
      <c r="J29" s="104">
        <f t="shared" si="6"/>
        <v>7.9757496000000003</v>
      </c>
      <c r="K29" s="219">
        <f t="shared" si="7"/>
        <v>229.52434959999999</v>
      </c>
      <c r="L29" s="352">
        <v>2171</v>
      </c>
      <c r="M29" s="340">
        <f t="shared" si="8"/>
        <v>-27</v>
      </c>
      <c r="P29" s="208"/>
      <c r="T29" s="186"/>
    </row>
    <row r="30" spans="1:20" x14ac:dyDescent="0.2">
      <c r="A30" s="3" t="s">
        <v>38</v>
      </c>
      <c r="B30" s="199"/>
      <c r="C30" s="287">
        <f t="shared" si="0"/>
        <v>270.67571999999996</v>
      </c>
      <c r="D30" s="286">
        <f t="shared" si="1"/>
        <v>1684.3969999999999</v>
      </c>
      <c r="E30" s="286">
        <f t="shared" si="2"/>
        <v>1937.057</v>
      </c>
      <c r="F30" s="286">
        <f t="shared" si="3"/>
        <v>2208.2449999999999</v>
      </c>
      <c r="G30" s="286">
        <f t="shared" si="4"/>
        <v>2208</v>
      </c>
      <c r="H30" s="290">
        <f t="shared" si="5"/>
        <v>2208</v>
      </c>
      <c r="I30" s="254">
        <v>270.67571999999996</v>
      </c>
      <c r="J30" s="104">
        <f t="shared" si="6"/>
        <v>9.7443259199999996</v>
      </c>
      <c r="K30" s="219">
        <f t="shared" si="7"/>
        <v>280.42004591999995</v>
      </c>
      <c r="L30" s="352">
        <v>2233</v>
      </c>
      <c r="M30" s="340">
        <f t="shared" si="8"/>
        <v>-25</v>
      </c>
      <c r="P30" s="208"/>
      <c r="T30" s="186"/>
    </row>
    <row r="31" spans="1:20" x14ac:dyDescent="0.2">
      <c r="A31" s="3" t="s">
        <v>39</v>
      </c>
      <c r="B31" s="199"/>
      <c r="C31" s="287">
        <f t="shared" si="0"/>
        <v>263.71379999999999</v>
      </c>
      <c r="D31" s="286">
        <f t="shared" si="1"/>
        <v>1677.4349999999999</v>
      </c>
      <c r="E31" s="286">
        <f t="shared" si="2"/>
        <v>1929.05</v>
      </c>
      <c r="F31" s="286">
        <f t="shared" si="3"/>
        <v>2199.1170000000002</v>
      </c>
      <c r="G31" s="286">
        <f t="shared" si="4"/>
        <v>2199</v>
      </c>
      <c r="H31" s="290">
        <f t="shared" si="5"/>
        <v>2199</v>
      </c>
      <c r="I31" s="254">
        <v>263.71379999999999</v>
      </c>
      <c r="J31" s="104">
        <f t="shared" si="6"/>
        <v>9.4936968000000004</v>
      </c>
      <c r="K31" s="219">
        <f t="shared" si="7"/>
        <v>273.2074968</v>
      </c>
      <c r="L31" s="352">
        <v>2224</v>
      </c>
      <c r="M31" s="340">
        <f t="shared" si="8"/>
        <v>-25</v>
      </c>
      <c r="P31" s="208"/>
      <c r="T31" s="186"/>
    </row>
    <row r="32" spans="1:20" x14ac:dyDescent="0.2">
      <c r="A32" s="7" t="s">
        <v>70</v>
      </c>
      <c r="B32" s="199"/>
      <c r="C32" s="287">
        <f t="shared" si="0"/>
        <v>114.65412000000001</v>
      </c>
      <c r="D32" s="286">
        <f t="shared" si="1"/>
        <v>1528.375</v>
      </c>
      <c r="E32" s="286">
        <f t="shared" si="2"/>
        <v>1757.6310000000001</v>
      </c>
      <c r="F32" s="286">
        <f t="shared" si="3"/>
        <v>2003.6990000000001</v>
      </c>
      <c r="G32" s="286">
        <f t="shared" si="4"/>
        <v>2004</v>
      </c>
      <c r="H32" s="290">
        <f t="shared" si="5"/>
        <v>2004</v>
      </c>
      <c r="I32" s="254">
        <v>114.65412000000001</v>
      </c>
      <c r="J32" s="104">
        <f t="shared" si="6"/>
        <v>4.1275483200000007</v>
      </c>
      <c r="K32" s="219">
        <f t="shared" si="7"/>
        <v>118.78166832000001</v>
      </c>
      <c r="L32" s="352">
        <v>2036</v>
      </c>
      <c r="M32" s="340">
        <f t="shared" si="8"/>
        <v>-32</v>
      </c>
      <c r="P32" s="208"/>
      <c r="T32" s="186"/>
    </row>
    <row r="33" spans="1:51" x14ac:dyDescent="0.2">
      <c r="A33" s="7" t="s">
        <v>71</v>
      </c>
      <c r="B33" s="199"/>
      <c r="C33" s="287">
        <f t="shared" si="0"/>
        <v>263.71379999999999</v>
      </c>
      <c r="D33" s="286">
        <f t="shared" si="1"/>
        <v>1677.4349999999999</v>
      </c>
      <c r="E33" s="286">
        <f t="shared" si="2"/>
        <v>1929.05</v>
      </c>
      <c r="F33" s="286">
        <f>ROUND(E33+(E33*$F$15),3)</f>
        <v>2199.1170000000002</v>
      </c>
      <c r="G33" s="286">
        <f t="shared" si="4"/>
        <v>2199</v>
      </c>
      <c r="H33" s="290">
        <f t="shared" si="5"/>
        <v>2199</v>
      </c>
      <c r="I33" s="254">
        <v>263.71379999999999</v>
      </c>
      <c r="J33" s="104">
        <f t="shared" si="6"/>
        <v>9.4936968000000004</v>
      </c>
      <c r="K33" s="219">
        <f t="shared" si="7"/>
        <v>273.2074968</v>
      </c>
      <c r="L33" s="352">
        <v>2224</v>
      </c>
      <c r="M33" s="340">
        <f t="shared" si="8"/>
        <v>-25</v>
      </c>
      <c r="P33" s="208"/>
      <c r="T33" s="186"/>
    </row>
    <row r="34" spans="1:51" s="229" customFormat="1" x14ac:dyDescent="0.2">
      <c r="A34" s="230"/>
      <c r="B34" s="228"/>
      <c r="C34" s="222"/>
      <c r="D34" s="231"/>
      <c r="E34" s="70"/>
      <c r="F34" s="231"/>
      <c r="G34" s="231"/>
      <c r="H34" s="123"/>
      <c r="I34" s="254"/>
      <c r="J34" s="104"/>
      <c r="K34" s="187"/>
      <c r="L34" s="353"/>
      <c r="M34" s="341"/>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4"/>
      <c r="M35" s="342"/>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1413.721</v>
      </c>
      <c r="C36" s="288">
        <f>I36</f>
        <v>65.568439999999995</v>
      </c>
      <c r="D36" s="286">
        <f t="shared" ref="D36:D44" si="9">ROUND(SUM($B$17,C36),3)</f>
        <v>1479.289</v>
      </c>
      <c r="E36" s="286">
        <f t="shared" ref="E36:E44" si="10">ROUND(D36+(D36*$E$15),3)</f>
        <v>1701.182</v>
      </c>
      <c r="F36" s="286">
        <f t="shared" ref="F36:F44" si="11">ROUND(E36+(E36*$F$15),3)</f>
        <v>1939.347</v>
      </c>
      <c r="G36" s="286">
        <f t="shared" ref="G36:G44" si="12">ROUND(F36,0)</f>
        <v>1939</v>
      </c>
      <c r="H36" s="290">
        <f t="shared" ref="H36:H44" si="13">IF(G36-L36=$H$17-$L$17,G36,IF(G36-L36&lt;$G$17-$L$17,G36+0,IF(G36-L36&gt;$G$17-$L$17,G36-0,FALSE)))</f>
        <v>1939</v>
      </c>
      <c r="I36" s="254">
        <v>65.568439999999995</v>
      </c>
      <c r="J36" s="104">
        <f>C36*3.6%</f>
        <v>2.36046384</v>
      </c>
      <c r="K36" s="187">
        <f>C36+J36</f>
        <v>67.92890383999999</v>
      </c>
      <c r="L36" s="352">
        <v>1974</v>
      </c>
      <c r="M36" s="340">
        <f t="shared" si="8"/>
        <v>-35</v>
      </c>
      <c r="P36" s="208"/>
      <c r="T36" s="186"/>
    </row>
    <row r="37" spans="1:51" x14ac:dyDescent="0.2">
      <c r="A37" s="3" t="s">
        <v>98</v>
      </c>
      <c r="B37" s="199"/>
      <c r="C37" s="288">
        <f t="shared" ref="C37:C44" si="14">I37</f>
        <v>84.081760000000003</v>
      </c>
      <c r="D37" s="286">
        <f t="shared" si="9"/>
        <v>1497.8030000000001</v>
      </c>
      <c r="E37" s="286">
        <f t="shared" si="10"/>
        <v>1722.473</v>
      </c>
      <c r="F37" s="286">
        <f t="shared" si="11"/>
        <v>1963.6189999999999</v>
      </c>
      <c r="G37" s="286">
        <f t="shared" si="12"/>
        <v>1964</v>
      </c>
      <c r="H37" s="290">
        <f t="shared" si="13"/>
        <v>1964</v>
      </c>
      <c r="I37" s="254">
        <v>84.081760000000003</v>
      </c>
      <c r="J37" s="104">
        <f t="shared" ref="J37:J44" si="15">C37*3.6%</f>
        <v>3.0269433600000006</v>
      </c>
      <c r="K37" s="187">
        <f t="shared" ref="K37:K44" si="16">C37+J37</f>
        <v>87.108703360000007</v>
      </c>
      <c r="L37" s="352">
        <v>1997</v>
      </c>
      <c r="M37" s="340">
        <f t="shared" si="8"/>
        <v>-33</v>
      </c>
      <c r="P37" s="208"/>
      <c r="T37" s="186"/>
    </row>
    <row r="38" spans="1:51" x14ac:dyDescent="0.2">
      <c r="A38" s="3" t="s">
        <v>41</v>
      </c>
      <c r="B38" s="199"/>
      <c r="C38" s="288">
        <f t="shared" si="14"/>
        <v>76.239240000000009</v>
      </c>
      <c r="D38" s="286">
        <f t="shared" si="9"/>
        <v>1489.96</v>
      </c>
      <c r="E38" s="286">
        <f t="shared" si="10"/>
        <v>1713.454</v>
      </c>
      <c r="F38" s="286">
        <f t="shared" si="11"/>
        <v>1953.338</v>
      </c>
      <c r="G38" s="286">
        <f t="shared" si="12"/>
        <v>1953</v>
      </c>
      <c r="H38" s="290">
        <f t="shared" si="13"/>
        <v>1953</v>
      </c>
      <c r="I38" s="254">
        <v>76.239240000000009</v>
      </c>
      <c r="J38" s="104">
        <f t="shared" si="15"/>
        <v>2.7446126400000006</v>
      </c>
      <c r="K38" s="187">
        <f t="shared" si="16"/>
        <v>78.983852640000009</v>
      </c>
      <c r="L38" s="352">
        <v>1987</v>
      </c>
      <c r="M38" s="340">
        <f t="shared" si="8"/>
        <v>-34</v>
      </c>
      <c r="P38" s="208"/>
      <c r="T38" s="186"/>
    </row>
    <row r="39" spans="1:51" x14ac:dyDescent="0.2">
      <c r="A39" s="3" t="s">
        <v>42</v>
      </c>
      <c r="B39" s="199"/>
      <c r="C39" s="288">
        <f t="shared" si="14"/>
        <v>86.443839999999994</v>
      </c>
      <c r="D39" s="286">
        <f t="shared" si="9"/>
        <v>1500.165</v>
      </c>
      <c r="E39" s="286">
        <f t="shared" si="10"/>
        <v>1725.19</v>
      </c>
      <c r="F39" s="286">
        <f t="shared" si="11"/>
        <v>1966.7170000000001</v>
      </c>
      <c r="G39" s="286">
        <f t="shared" si="12"/>
        <v>1967</v>
      </c>
      <c r="H39" s="290">
        <f t="shared" si="13"/>
        <v>1967</v>
      </c>
      <c r="I39" s="254">
        <v>86.443839999999994</v>
      </c>
      <c r="J39" s="104">
        <f t="shared" si="15"/>
        <v>3.11197824</v>
      </c>
      <c r="K39" s="187">
        <f t="shared" si="16"/>
        <v>89.555818239999994</v>
      </c>
      <c r="L39" s="352">
        <v>2000</v>
      </c>
      <c r="M39" s="340">
        <f t="shared" si="8"/>
        <v>-33</v>
      </c>
      <c r="P39" s="208"/>
      <c r="T39" s="186"/>
    </row>
    <row r="40" spans="1:51" x14ac:dyDescent="0.2">
      <c r="A40" s="3" t="s">
        <v>43</v>
      </c>
      <c r="B40" s="199"/>
      <c r="C40" s="288">
        <f t="shared" si="14"/>
        <v>111.56684</v>
      </c>
      <c r="D40" s="286">
        <f t="shared" si="9"/>
        <v>1525.288</v>
      </c>
      <c r="E40" s="286">
        <f t="shared" si="10"/>
        <v>1754.0809999999999</v>
      </c>
      <c r="F40" s="286">
        <f t="shared" si="11"/>
        <v>1999.652</v>
      </c>
      <c r="G40" s="286">
        <f t="shared" si="12"/>
        <v>2000</v>
      </c>
      <c r="H40" s="290">
        <f t="shared" si="13"/>
        <v>2000</v>
      </c>
      <c r="I40" s="254">
        <v>111.56684</v>
      </c>
      <c r="J40" s="104">
        <f t="shared" si="15"/>
        <v>4.0164062400000002</v>
      </c>
      <c r="K40" s="187">
        <f t="shared" si="16"/>
        <v>115.58324623999999</v>
      </c>
      <c r="L40" s="352">
        <v>2032</v>
      </c>
      <c r="M40" s="340">
        <f t="shared" si="8"/>
        <v>-32</v>
      </c>
      <c r="P40" s="208"/>
      <c r="T40" s="186"/>
    </row>
    <row r="41" spans="1:51" x14ac:dyDescent="0.2">
      <c r="A41" s="3" t="s">
        <v>44</v>
      </c>
      <c r="B41" s="199"/>
      <c r="C41" s="288">
        <f t="shared" si="14"/>
        <v>104.64636</v>
      </c>
      <c r="D41" s="286">
        <f t="shared" si="9"/>
        <v>1518.367</v>
      </c>
      <c r="E41" s="286">
        <f t="shared" si="10"/>
        <v>1746.1220000000001</v>
      </c>
      <c r="F41" s="286">
        <f t="shared" si="11"/>
        <v>1990.579</v>
      </c>
      <c r="G41" s="286">
        <f t="shared" si="12"/>
        <v>1991</v>
      </c>
      <c r="H41" s="290">
        <f t="shared" si="13"/>
        <v>1991</v>
      </c>
      <c r="I41" s="254">
        <v>104.64636</v>
      </c>
      <c r="J41" s="104">
        <f t="shared" si="15"/>
        <v>3.7672689600000004</v>
      </c>
      <c r="K41" s="187">
        <f t="shared" si="16"/>
        <v>108.41362896</v>
      </c>
      <c r="L41" s="352">
        <v>2023</v>
      </c>
      <c r="M41" s="340">
        <f t="shared" si="8"/>
        <v>-32</v>
      </c>
      <c r="P41" s="208"/>
      <c r="T41" s="186"/>
    </row>
    <row r="42" spans="1:51" x14ac:dyDescent="0.2">
      <c r="A42" s="3" t="s">
        <v>45</v>
      </c>
      <c r="B42" s="199"/>
      <c r="C42" s="288">
        <f t="shared" si="14"/>
        <v>123.54300000000001</v>
      </c>
      <c r="D42" s="286">
        <f t="shared" si="9"/>
        <v>1537.2639999999999</v>
      </c>
      <c r="E42" s="286">
        <f t="shared" si="10"/>
        <v>1767.854</v>
      </c>
      <c r="F42" s="286">
        <f t="shared" si="11"/>
        <v>2015.354</v>
      </c>
      <c r="G42" s="286">
        <f t="shared" si="12"/>
        <v>2015</v>
      </c>
      <c r="H42" s="290">
        <f t="shared" si="13"/>
        <v>2015</v>
      </c>
      <c r="I42" s="254">
        <v>123.54300000000001</v>
      </c>
      <c r="J42" s="104">
        <f t="shared" si="15"/>
        <v>4.4475480000000012</v>
      </c>
      <c r="K42" s="187">
        <f t="shared" si="16"/>
        <v>127.990548</v>
      </c>
      <c r="L42" s="352">
        <v>2047</v>
      </c>
      <c r="M42" s="340">
        <f t="shared" si="8"/>
        <v>-32</v>
      </c>
      <c r="P42" s="208"/>
      <c r="T42" s="186"/>
    </row>
    <row r="43" spans="1:51" x14ac:dyDescent="0.2">
      <c r="A43" s="3" t="s">
        <v>46</v>
      </c>
      <c r="B43" s="199"/>
      <c r="C43" s="288">
        <f t="shared" si="14"/>
        <v>134.68</v>
      </c>
      <c r="D43" s="286">
        <f t="shared" si="9"/>
        <v>1548.4010000000001</v>
      </c>
      <c r="E43" s="286">
        <f t="shared" si="10"/>
        <v>1780.6610000000001</v>
      </c>
      <c r="F43" s="286">
        <f t="shared" si="11"/>
        <v>2029.954</v>
      </c>
      <c r="G43" s="286">
        <f t="shared" si="12"/>
        <v>2030</v>
      </c>
      <c r="H43" s="290">
        <f t="shared" si="13"/>
        <v>2030</v>
      </c>
      <c r="I43" s="254">
        <v>134.68</v>
      </c>
      <c r="J43" s="104">
        <f t="shared" si="15"/>
        <v>4.8484800000000012</v>
      </c>
      <c r="K43" s="187">
        <f t="shared" si="16"/>
        <v>139.52848</v>
      </c>
      <c r="L43" s="352">
        <v>2061</v>
      </c>
      <c r="M43" s="340">
        <f t="shared" si="8"/>
        <v>-31</v>
      </c>
      <c r="P43" s="208"/>
      <c r="T43" s="186"/>
    </row>
    <row r="44" spans="1:51" x14ac:dyDescent="0.2">
      <c r="A44" s="3" t="s">
        <v>47</v>
      </c>
      <c r="B44" s="199"/>
      <c r="C44" s="288">
        <f t="shared" si="14"/>
        <v>145.45440000000002</v>
      </c>
      <c r="D44" s="286">
        <f t="shared" si="9"/>
        <v>1559.175</v>
      </c>
      <c r="E44" s="286">
        <f t="shared" si="10"/>
        <v>1793.0509999999999</v>
      </c>
      <c r="F44" s="286">
        <f t="shared" si="11"/>
        <v>2044.078</v>
      </c>
      <c r="G44" s="286">
        <f t="shared" si="12"/>
        <v>2044</v>
      </c>
      <c r="H44" s="290">
        <f t="shared" si="13"/>
        <v>2044</v>
      </c>
      <c r="I44" s="254">
        <v>145.45440000000002</v>
      </c>
      <c r="J44" s="104">
        <f t="shared" si="15"/>
        <v>5.2363584000000012</v>
      </c>
      <c r="K44" s="187">
        <f t="shared" si="16"/>
        <v>150.69075840000002</v>
      </c>
      <c r="L44" s="352">
        <v>2075</v>
      </c>
      <c r="M44" s="340">
        <f t="shared" si="8"/>
        <v>-31</v>
      </c>
      <c r="P44" s="208"/>
      <c r="T44" s="186"/>
    </row>
    <row r="45" spans="1:51" s="229" customFormat="1" x14ac:dyDescent="0.2">
      <c r="A45" s="8"/>
      <c r="B45" s="236"/>
      <c r="C45" s="26"/>
      <c r="D45" s="72"/>
      <c r="E45" s="70"/>
      <c r="F45" s="70"/>
      <c r="G45" s="70"/>
      <c r="H45" s="125"/>
      <c r="I45" s="254"/>
      <c r="J45" s="104"/>
      <c r="K45" s="187"/>
      <c r="L45" s="355"/>
      <c r="M45" s="343"/>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3"/>
      <c r="M46" s="341"/>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8">
        <f>I47</f>
        <v>98.585759999999993</v>
      </c>
      <c r="D47" s="286">
        <f t="shared" ref="D47:D67" si="17">ROUND(SUM($B$17,C47),3)</f>
        <v>1512.307</v>
      </c>
      <c r="E47" s="286">
        <f t="shared" ref="E47:E67" si="18">ROUND(D47+(D47*$E$15),3)</f>
        <v>1739.153</v>
      </c>
      <c r="F47" s="286">
        <f t="shared" ref="F47:F67" si="19">ROUND(E47+(E47*$F$15),3)</f>
        <v>1982.634</v>
      </c>
      <c r="G47" s="286">
        <f t="shared" ref="G47:G67" si="20">ROUND(F47,0)</f>
        <v>1983</v>
      </c>
      <c r="H47" s="290">
        <f t="shared" ref="H47:H52" si="21">IF(G47-L47=$H$17-$L$17,G47,IF(G47-L47&lt;$G$17-$L$17,G47+0,IF(G47-L47&gt;$G$17-$L$17,G47-0,FALSE)))</f>
        <v>1983</v>
      </c>
      <c r="I47" s="362">
        <v>98.585759999999993</v>
      </c>
      <c r="J47" s="104">
        <f>C47*3.6%</f>
        <v>3.5490873600000001</v>
      </c>
      <c r="K47" s="187">
        <f>C47+J47</f>
        <v>102.13484735999999</v>
      </c>
      <c r="L47" s="352">
        <v>2016</v>
      </c>
      <c r="M47" s="340">
        <f t="shared" si="8"/>
        <v>-33</v>
      </c>
      <c r="P47" s="208"/>
      <c r="T47" s="186"/>
    </row>
    <row r="48" spans="1:51" x14ac:dyDescent="0.2">
      <c r="A48" s="3" t="s">
        <v>49</v>
      </c>
      <c r="B48" s="199"/>
      <c r="C48" s="288">
        <f t="shared" ref="C48:C67" si="22">I48</f>
        <v>107.5886</v>
      </c>
      <c r="D48" s="286">
        <f t="shared" si="17"/>
        <v>1521.31</v>
      </c>
      <c r="E48" s="286">
        <f t="shared" si="18"/>
        <v>1749.5070000000001</v>
      </c>
      <c r="F48" s="286">
        <f t="shared" si="19"/>
        <v>1994.4380000000001</v>
      </c>
      <c r="G48" s="286">
        <f t="shared" si="20"/>
        <v>1994</v>
      </c>
      <c r="H48" s="290">
        <f t="shared" si="21"/>
        <v>1994</v>
      </c>
      <c r="I48" s="362">
        <v>107.5886</v>
      </c>
      <c r="J48" s="104">
        <f t="shared" ref="J48:J67" si="23">C48*3.6%</f>
        <v>3.8731896000000003</v>
      </c>
      <c r="K48" s="187">
        <f t="shared" ref="K48:K67" si="24">C48+J48</f>
        <v>111.4617896</v>
      </c>
      <c r="L48" s="352">
        <v>2027</v>
      </c>
      <c r="M48" s="340">
        <f t="shared" si="8"/>
        <v>-33</v>
      </c>
      <c r="P48" s="208"/>
      <c r="T48" s="186"/>
    </row>
    <row r="49" spans="1:51" x14ac:dyDescent="0.2">
      <c r="A49" s="3" t="s">
        <v>50</v>
      </c>
      <c r="B49" s="199"/>
      <c r="C49" s="288">
        <f t="shared" si="22"/>
        <v>131.99675999999999</v>
      </c>
      <c r="D49" s="286">
        <f t="shared" si="17"/>
        <v>1545.7180000000001</v>
      </c>
      <c r="E49" s="286">
        <f t="shared" si="18"/>
        <v>1777.576</v>
      </c>
      <c r="F49" s="286">
        <f t="shared" si="19"/>
        <v>2026.4369999999999</v>
      </c>
      <c r="G49" s="286">
        <f t="shared" si="20"/>
        <v>2026</v>
      </c>
      <c r="H49" s="290">
        <f t="shared" si="21"/>
        <v>2026</v>
      </c>
      <c r="I49" s="362">
        <v>131.99675999999999</v>
      </c>
      <c r="J49" s="104">
        <f t="shared" si="23"/>
        <v>4.7518833600000008</v>
      </c>
      <c r="K49" s="187">
        <f t="shared" si="24"/>
        <v>136.74864335999999</v>
      </c>
      <c r="L49" s="352">
        <v>2058</v>
      </c>
      <c r="M49" s="340">
        <f t="shared" si="8"/>
        <v>-32</v>
      </c>
      <c r="P49" s="208"/>
      <c r="T49" s="186"/>
    </row>
    <row r="50" spans="1:51" s="229" customFormat="1" x14ac:dyDescent="0.2">
      <c r="A50" s="6" t="s">
        <v>51</v>
      </c>
      <c r="B50" s="228"/>
      <c r="C50" s="288">
        <f t="shared" si="22"/>
        <v>160.79756</v>
      </c>
      <c r="D50" s="286">
        <f t="shared" si="17"/>
        <v>1574.519</v>
      </c>
      <c r="E50" s="286">
        <f t="shared" si="18"/>
        <v>1810.6969999999999</v>
      </c>
      <c r="F50" s="286">
        <f t="shared" si="19"/>
        <v>2064.1950000000002</v>
      </c>
      <c r="G50" s="286">
        <f t="shared" si="20"/>
        <v>2064</v>
      </c>
      <c r="H50" s="290">
        <f t="shared" si="21"/>
        <v>2064</v>
      </c>
      <c r="I50" s="362">
        <v>160.79756</v>
      </c>
      <c r="J50" s="104">
        <f t="shared" si="23"/>
        <v>5.7887121600000011</v>
      </c>
      <c r="K50" s="187">
        <f t="shared" si="24"/>
        <v>166.58627215999999</v>
      </c>
      <c r="L50" s="352">
        <v>2094</v>
      </c>
      <c r="M50" s="344">
        <f t="shared" si="8"/>
        <v>-30</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392">
        <f t="shared" si="22"/>
        <v>182.29456000000002</v>
      </c>
      <c r="D51" s="291">
        <f t="shared" si="17"/>
        <v>1596.0160000000001</v>
      </c>
      <c r="E51" s="291">
        <f t="shared" si="18"/>
        <v>1835.4179999999999</v>
      </c>
      <c r="F51" s="291">
        <f t="shared" si="19"/>
        <v>2092.377</v>
      </c>
      <c r="G51" s="291">
        <f t="shared" si="20"/>
        <v>2092</v>
      </c>
      <c r="H51" s="348">
        <f t="shared" si="21"/>
        <v>2092</v>
      </c>
      <c r="I51" s="362">
        <v>182.29456000000002</v>
      </c>
      <c r="J51" s="104">
        <f t="shared" si="23"/>
        <v>6.5626041600000011</v>
      </c>
      <c r="K51" s="187">
        <f t="shared" si="24"/>
        <v>188.85716416000002</v>
      </c>
      <c r="L51" s="351">
        <v>2121</v>
      </c>
      <c r="M51" s="345">
        <f t="shared" si="8"/>
        <v>-29</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8">
        <f t="shared" si="22"/>
        <v>207.977</v>
      </c>
      <c r="D52" s="286">
        <f t="shared" si="17"/>
        <v>1621.6980000000001</v>
      </c>
      <c r="E52" s="286">
        <f t="shared" si="18"/>
        <v>1864.953</v>
      </c>
      <c r="F52" s="286">
        <f t="shared" si="19"/>
        <v>2126.0459999999998</v>
      </c>
      <c r="G52" s="286">
        <f t="shared" si="20"/>
        <v>2126</v>
      </c>
      <c r="H52" s="290">
        <f t="shared" si="21"/>
        <v>2126</v>
      </c>
      <c r="I52" s="362">
        <v>207.977</v>
      </c>
      <c r="J52" s="104">
        <f t="shared" si="23"/>
        <v>7.487172000000001</v>
      </c>
      <c r="K52" s="187">
        <f t="shared" si="24"/>
        <v>215.46417200000002</v>
      </c>
      <c r="L52" s="352">
        <v>2154</v>
      </c>
      <c r="M52" s="346">
        <f t="shared" si="8"/>
        <v>-28</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8">
        <f t="shared" si="22"/>
        <v>227.41235999999998</v>
      </c>
      <c r="D53" s="286">
        <f t="shared" si="17"/>
        <v>1641.133</v>
      </c>
      <c r="E53" s="286">
        <f t="shared" si="18"/>
        <v>1887.3030000000001</v>
      </c>
      <c r="F53" s="286">
        <f t="shared" si="19"/>
        <v>2151.5250000000001</v>
      </c>
      <c r="G53" s="286">
        <f t="shared" si="20"/>
        <v>2152</v>
      </c>
      <c r="H53" s="290">
        <f t="shared" ref="H53:H67" si="25">IF(G53-L53=$H$17-$L$17,G53,IF(G53-L53&lt;$G$17-$L$17,G53+0,IF(G53-L53&gt;$G$17-$L$17,G53-0,FALSE)))</f>
        <v>2152</v>
      </c>
      <c r="I53" s="362">
        <v>227.41235999999998</v>
      </c>
      <c r="J53" s="104">
        <f t="shared" si="23"/>
        <v>8.1868449600000002</v>
      </c>
      <c r="K53" s="187">
        <f t="shared" si="24"/>
        <v>235.59920495999998</v>
      </c>
      <c r="L53" s="352">
        <v>2179</v>
      </c>
      <c r="M53" s="340">
        <f t="shared" si="8"/>
        <v>-27</v>
      </c>
      <c r="P53" s="208"/>
      <c r="T53" s="186"/>
    </row>
    <row r="54" spans="1:51" x14ac:dyDescent="0.2">
      <c r="A54" s="3" t="s">
        <v>56</v>
      </c>
      <c r="B54" s="199"/>
      <c r="C54" s="288">
        <f t="shared" si="22"/>
        <v>264.89483999999999</v>
      </c>
      <c r="D54" s="286">
        <f t="shared" si="17"/>
        <v>1678.616</v>
      </c>
      <c r="E54" s="286">
        <f t="shared" si="18"/>
        <v>1930.4079999999999</v>
      </c>
      <c r="F54" s="286">
        <f t="shared" si="19"/>
        <v>2200.665</v>
      </c>
      <c r="G54" s="286">
        <f t="shared" si="20"/>
        <v>2201</v>
      </c>
      <c r="H54" s="290">
        <f t="shared" si="25"/>
        <v>2201</v>
      </c>
      <c r="I54" s="362">
        <v>264.89483999999999</v>
      </c>
      <c r="J54" s="104">
        <f t="shared" si="23"/>
        <v>9.5362142400000014</v>
      </c>
      <c r="K54" s="187">
        <f t="shared" si="24"/>
        <v>274.43105423999998</v>
      </c>
      <c r="L54" s="352">
        <v>2226</v>
      </c>
      <c r="M54" s="340">
        <f t="shared" si="8"/>
        <v>-25</v>
      </c>
      <c r="P54" s="208"/>
      <c r="T54" s="186"/>
    </row>
    <row r="55" spans="1:51" x14ac:dyDescent="0.2">
      <c r="A55" s="3" t="s">
        <v>57</v>
      </c>
      <c r="B55" s="199"/>
      <c r="C55" s="288">
        <f t="shared" si="22"/>
        <v>279.77179999999998</v>
      </c>
      <c r="D55" s="286">
        <f t="shared" si="17"/>
        <v>1693.4929999999999</v>
      </c>
      <c r="E55" s="286">
        <f t="shared" si="18"/>
        <v>1947.5170000000001</v>
      </c>
      <c r="F55" s="286">
        <f t="shared" si="19"/>
        <v>2220.1689999999999</v>
      </c>
      <c r="G55" s="286">
        <f t="shared" si="20"/>
        <v>2220</v>
      </c>
      <c r="H55" s="290">
        <f t="shared" si="25"/>
        <v>2220</v>
      </c>
      <c r="I55" s="362">
        <v>279.77179999999998</v>
      </c>
      <c r="J55" s="104">
        <f t="shared" si="23"/>
        <v>10.071784800000001</v>
      </c>
      <c r="K55" s="187">
        <f t="shared" si="24"/>
        <v>289.84358479999997</v>
      </c>
      <c r="L55" s="352">
        <v>2245</v>
      </c>
      <c r="M55" s="340">
        <f t="shared" si="8"/>
        <v>-25</v>
      </c>
      <c r="P55" s="208"/>
      <c r="T55" s="186"/>
    </row>
    <row r="56" spans="1:51" x14ac:dyDescent="0.2">
      <c r="A56" s="3" t="s">
        <v>58</v>
      </c>
      <c r="B56" s="199"/>
      <c r="C56" s="288">
        <f t="shared" si="22"/>
        <v>301.58996000000002</v>
      </c>
      <c r="D56" s="286">
        <f t="shared" si="17"/>
        <v>1715.3109999999999</v>
      </c>
      <c r="E56" s="286">
        <f t="shared" si="18"/>
        <v>1972.6079999999999</v>
      </c>
      <c r="F56" s="286">
        <f t="shared" si="19"/>
        <v>2248.7730000000001</v>
      </c>
      <c r="G56" s="286">
        <f t="shared" si="20"/>
        <v>2249</v>
      </c>
      <c r="H56" s="290">
        <f t="shared" si="25"/>
        <v>2249</v>
      </c>
      <c r="I56" s="362">
        <v>301.58996000000002</v>
      </c>
      <c r="J56" s="104">
        <f t="shared" si="23"/>
        <v>10.857238560000003</v>
      </c>
      <c r="K56" s="187">
        <f t="shared" si="24"/>
        <v>312.44719856</v>
      </c>
      <c r="L56" s="352">
        <v>2272</v>
      </c>
      <c r="M56" s="340">
        <f t="shared" si="8"/>
        <v>-23</v>
      </c>
      <c r="P56" s="208"/>
      <c r="T56" s="186"/>
    </row>
    <row r="57" spans="1:51" x14ac:dyDescent="0.2">
      <c r="A57" s="3" t="s">
        <v>59</v>
      </c>
      <c r="B57" s="199"/>
      <c r="C57" s="288">
        <f t="shared" si="22"/>
        <v>285.78060000000005</v>
      </c>
      <c r="D57" s="286">
        <f t="shared" si="17"/>
        <v>1699.502</v>
      </c>
      <c r="E57" s="286">
        <f t="shared" si="18"/>
        <v>1954.4269999999999</v>
      </c>
      <c r="F57" s="286">
        <f t="shared" si="19"/>
        <v>2228.047</v>
      </c>
      <c r="G57" s="286">
        <f t="shared" si="20"/>
        <v>2228</v>
      </c>
      <c r="H57" s="290">
        <f t="shared" si="25"/>
        <v>2228</v>
      </c>
      <c r="I57" s="362">
        <v>285.78060000000005</v>
      </c>
      <c r="J57" s="104">
        <f t="shared" si="23"/>
        <v>10.288101600000003</v>
      </c>
      <c r="K57" s="187">
        <f t="shared" si="24"/>
        <v>296.06870160000005</v>
      </c>
      <c r="L57" s="352">
        <v>2252</v>
      </c>
      <c r="M57" s="340">
        <f t="shared" si="8"/>
        <v>-24</v>
      </c>
      <c r="P57" s="208"/>
      <c r="T57" s="186"/>
    </row>
    <row r="58" spans="1:51" x14ac:dyDescent="0.2">
      <c r="A58" s="3" t="s">
        <v>60</v>
      </c>
      <c r="B58" s="199"/>
      <c r="C58" s="288">
        <f t="shared" si="22"/>
        <v>274.15667999999999</v>
      </c>
      <c r="D58" s="286">
        <f t="shared" si="17"/>
        <v>1687.8779999999999</v>
      </c>
      <c r="E58" s="286">
        <f t="shared" si="18"/>
        <v>1941.06</v>
      </c>
      <c r="F58" s="286">
        <f t="shared" si="19"/>
        <v>2212.808</v>
      </c>
      <c r="G58" s="286">
        <f t="shared" si="20"/>
        <v>2213</v>
      </c>
      <c r="H58" s="290">
        <f t="shared" si="25"/>
        <v>2213</v>
      </c>
      <c r="I58" s="362">
        <v>274.15667999999999</v>
      </c>
      <c r="J58" s="104">
        <f t="shared" si="23"/>
        <v>9.869640480000001</v>
      </c>
      <c r="K58" s="187">
        <f t="shared" si="24"/>
        <v>284.02632047999998</v>
      </c>
      <c r="L58" s="352">
        <v>2238</v>
      </c>
      <c r="M58" s="340">
        <f t="shared" si="8"/>
        <v>-25</v>
      </c>
      <c r="P58" s="208"/>
      <c r="T58" s="186"/>
    </row>
    <row r="59" spans="1:51" x14ac:dyDescent="0.2">
      <c r="A59" s="3" t="s">
        <v>61</v>
      </c>
      <c r="B59" s="199"/>
      <c r="C59" s="288">
        <f t="shared" si="22"/>
        <v>321.99916000000002</v>
      </c>
      <c r="D59" s="286">
        <f t="shared" si="17"/>
        <v>1735.72</v>
      </c>
      <c r="E59" s="286">
        <f t="shared" si="18"/>
        <v>1996.078</v>
      </c>
      <c r="F59" s="286">
        <f t="shared" si="19"/>
        <v>2275.529</v>
      </c>
      <c r="G59" s="286">
        <f t="shared" si="20"/>
        <v>2276</v>
      </c>
      <c r="H59" s="290">
        <f t="shared" si="25"/>
        <v>2276</v>
      </c>
      <c r="I59" s="362">
        <v>321.99916000000002</v>
      </c>
      <c r="J59" s="104">
        <f t="shared" si="23"/>
        <v>11.591969760000001</v>
      </c>
      <c r="K59" s="187">
        <f t="shared" si="24"/>
        <v>333.59112976</v>
      </c>
      <c r="L59" s="352">
        <v>2298</v>
      </c>
      <c r="M59" s="340">
        <f t="shared" si="8"/>
        <v>-22</v>
      </c>
      <c r="P59" s="208"/>
      <c r="T59" s="186"/>
    </row>
    <row r="60" spans="1:51" x14ac:dyDescent="0.2">
      <c r="A60" s="3" t="s">
        <v>72</v>
      </c>
      <c r="B60" s="199"/>
      <c r="C60" s="288">
        <f t="shared" si="22"/>
        <v>131.99675999999999</v>
      </c>
      <c r="D60" s="286">
        <f t="shared" si="17"/>
        <v>1545.7180000000001</v>
      </c>
      <c r="E60" s="286">
        <f t="shared" si="18"/>
        <v>1777.576</v>
      </c>
      <c r="F60" s="286">
        <f t="shared" si="19"/>
        <v>2026.4369999999999</v>
      </c>
      <c r="G60" s="286">
        <f t="shared" si="20"/>
        <v>2026</v>
      </c>
      <c r="H60" s="290">
        <f t="shared" si="25"/>
        <v>2026</v>
      </c>
      <c r="I60" s="254">
        <v>131.99675999999999</v>
      </c>
      <c r="J60" s="104">
        <f t="shared" si="23"/>
        <v>4.7518833600000008</v>
      </c>
      <c r="K60" s="187">
        <f t="shared" si="24"/>
        <v>136.74864335999999</v>
      </c>
      <c r="L60" s="352">
        <v>2058</v>
      </c>
      <c r="M60" s="340">
        <f t="shared" si="8"/>
        <v>-32</v>
      </c>
      <c r="P60" s="208"/>
      <c r="T60" s="186"/>
    </row>
    <row r="61" spans="1:51" x14ac:dyDescent="0.2">
      <c r="A61" s="7" t="s">
        <v>73</v>
      </c>
      <c r="B61" s="228"/>
      <c r="C61" s="288">
        <f t="shared" si="22"/>
        <v>160.79756</v>
      </c>
      <c r="D61" s="286">
        <f t="shared" si="17"/>
        <v>1574.519</v>
      </c>
      <c r="E61" s="286">
        <f t="shared" si="18"/>
        <v>1810.6969999999999</v>
      </c>
      <c r="F61" s="286">
        <f t="shared" si="19"/>
        <v>2064.1950000000002</v>
      </c>
      <c r="G61" s="286">
        <f t="shared" si="20"/>
        <v>2064</v>
      </c>
      <c r="H61" s="290">
        <f t="shared" si="25"/>
        <v>2064</v>
      </c>
      <c r="I61" s="254">
        <v>160.79756</v>
      </c>
      <c r="J61" s="104">
        <f t="shared" si="23"/>
        <v>5.7887121600000011</v>
      </c>
      <c r="K61" s="187">
        <f t="shared" si="24"/>
        <v>166.58627215999999</v>
      </c>
      <c r="L61" s="352">
        <v>2094</v>
      </c>
      <c r="M61" s="344">
        <f t="shared" si="8"/>
        <v>-30</v>
      </c>
      <c r="P61" s="208"/>
      <c r="T61" s="186"/>
    </row>
    <row r="62" spans="1:51" x14ac:dyDescent="0.2">
      <c r="A62" s="7" t="s">
        <v>74</v>
      </c>
      <c r="B62" s="199"/>
      <c r="C62" s="288">
        <f t="shared" si="22"/>
        <v>207.977</v>
      </c>
      <c r="D62" s="286">
        <f t="shared" si="17"/>
        <v>1621.6980000000001</v>
      </c>
      <c r="E62" s="286">
        <f t="shared" si="18"/>
        <v>1864.953</v>
      </c>
      <c r="F62" s="286">
        <f t="shared" si="19"/>
        <v>2126.0459999999998</v>
      </c>
      <c r="G62" s="286">
        <f t="shared" si="20"/>
        <v>2126</v>
      </c>
      <c r="H62" s="290">
        <f t="shared" si="25"/>
        <v>2126</v>
      </c>
      <c r="I62" s="254">
        <v>207.977</v>
      </c>
      <c r="J62" s="104">
        <f t="shared" si="23"/>
        <v>7.487172000000001</v>
      </c>
      <c r="K62" s="187">
        <f t="shared" si="24"/>
        <v>215.46417200000002</v>
      </c>
      <c r="L62" s="352">
        <v>2154</v>
      </c>
      <c r="M62" s="346">
        <f t="shared" si="8"/>
        <v>-28</v>
      </c>
      <c r="P62" s="208"/>
      <c r="T62" s="186"/>
    </row>
    <row r="63" spans="1:51" x14ac:dyDescent="0.2">
      <c r="A63" s="7" t="s">
        <v>75</v>
      </c>
      <c r="B63" s="199"/>
      <c r="C63" s="288">
        <f t="shared" si="22"/>
        <v>227.41235999999998</v>
      </c>
      <c r="D63" s="286">
        <f t="shared" si="17"/>
        <v>1641.133</v>
      </c>
      <c r="E63" s="286">
        <f t="shared" si="18"/>
        <v>1887.3030000000001</v>
      </c>
      <c r="F63" s="286">
        <f t="shared" si="19"/>
        <v>2151.5250000000001</v>
      </c>
      <c r="G63" s="286">
        <f t="shared" si="20"/>
        <v>2152</v>
      </c>
      <c r="H63" s="290">
        <f t="shared" si="25"/>
        <v>2152</v>
      </c>
      <c r="I63" s="254">
        <v>227.41235999999998</v>
      </c>
      <c r="J63" s="104">
        <f t="shared" si="23"/>
        <v>8.1868449600000002</v>
      </c>
      <c r="K63" s="187">
        <f t="shared" si="24"/>
        <v>235.59920495999998</v>
      </c>
      <c r="L63" s="352">
        <v>2179</v>
      </c>
      <c r="M63" s="340">
        <f t="shared" si="8"/>
        <v>-27</v>
      </c>
      <c r="P63" s="208"/>
      <c r="T63" s="186"/>
    </row>
    <row r="64" spans="1:51" x14ac:dyDescent="0.2">
      <c r="A64" s="7" t="s">
        <v>76</v>
      </c>
      <c r="B64" s="199"/>
      <c r="C64" s="288">
        <f t="shared" si="22"/>
        <v>264.89483999999999</v>
      </c>
      <c r="D64" s="286">
        <f t="shared" si="17"/>
        <v>1678.616</v>
      </c>
      <c r="E64" s="286">
        <f t="shared" si="18"/>
        <v>1930.4079999999999</v>
      </c>
      <c r="F64" s="286">
        <f t="shared" si="19"/>
        <v>2200.665</v>
      </c>
      <c r="G64" s="286">
        <f t="shared" si="20"/>
        <v>2201</v>
      </c>
      <c r="H64" s="290">
        <f t="shared" si="25"/>
        <v>2201</v>
      </c>
      <c r="I64" s="254">
        <v>264.89483999999999</v>
      </c>
      <c r="J64" s="104">
        <f t="shared" si="23"/>
        <v>9.5362142400000014</v>
      </c>
      <c r="K64" s="187">
        <f t="shared" si="24"/>
        <v>274.43105423999998</v>
      </c>
      <c r="L64" s="352">
        <v>2226</v>
      </c>
      <c r="M64" s="340">
        <f t="shared" si="8"/>
        <v>-25</v>
      </c>
      <c r="P64" s="208"/>
      <c r="T64" s="186"/>
    </row>
    <row r="65" spans="1:51" x14ac:dyDescent="0.2">
      <c r="A65" s="7" t="s">
        <v>77</v>
      </c>
      <c r="B65" s="199"/>
      <c r="C65" s="288">
        <f t="shared" si="22"/>
        <v>279.77179999999998</v>
      </c>
      <c r="D65" s="286">
        <f t="shared" si="17"/>
        <v>1693.4929999999999</v>
      </c>
      <c r="E65" s="286">
        <f t="shared" si="18"/>
        <v>1947.5170000000001</v>
      </c>
      <c r="F65" s="286">
        <f t="shared" si="19"/>
        <v>2220.1689999999999</v>
      </c>
      <c r="G65" s="286">
        <f t="shared" si="20"/>
        <v>2220</v>
      </c>
      <c r="H65" s="290">
        <f t="shared" si="25"/>
        <v>2220</v>
      </c>
      <c r="I65" s="254">
        <v>279.77179999999998</v>
      </c>
      <c r="J65" s="104">
        <f t="shared" si="23"/>
        <v>10.071784800000001</v>
      </c>
      <c r="K65" s="187">
        <f t="shared" si="24"/>
        <v>289.84358479999997</v>
      </c>
      <c r="L65" s="352">
        <v>2245</v>
      </c>
      <c r="M65" s="340">
        <f t="shared" si="8"/>
        <v>-25</v>
      </c>
      <c r="P65" s="208"/>
      <c r="T65" s="186"/>
    </row>
    <row r="66" spans="1:51" x14ac:dyDescent="0.2">
      <c r="A66" s="7" t="s">
        <v>78</v>
      </c>
      <c r="B66" s="199"/>
      <c r="C66" s="288">
        <f t="shared" si="22"/>
        <v>301.58996000000002</v>
      </c>
      <c r="D66" s="286">
        <f t="shared" si="17"/>
        <v>1715.3109999999999</v>
      </c>
      <c r="E66" s="286">
        <f t="shared" si="18"/>
        <v>1972.6079999999999</v>
      </c>
      <c r="F66" s="286">
        <f t="shared" si="19"/>
        <v>2248.7730000000001</v>
      </c>
      <c r="G66" s="286">
        <f t="shared" si="20"/>
        <v>2249</v>
      </c>
      <c r="H66" s="290">
        <f t="shared" si="25"/>
        <v>2249</v>
      </c>
      <c r="I66" s="254">
        <v>301.58996000000002</v>
      </c>
      <c r="J66" s="104">
        <f t="shared" si="23"/>
        <v>10.857238560000003</v>
      </c>
      <c r="K66" s="187">
        <f t="shared" si="24"/>
        <v>312.44719856</v>
      </c>
      <c r="L66" s="352">
        <v>2272</v>
      </c>
      <c r="M66" s="340">
        <f t="shared" si="8"/>
        <v>-23</v>
      </c>
      <c r="P66" s="208"/>
      <c r="T66" s="186"/>
    </row>
    <row r="67" spans="1:51" x14ac:dyDescent="0.2">
      <c r="A67" s="7" t="s">
        <v>79</v>
      </c>
      <c r="B67" s="199"/>
      <c r="C67" s="288">
        <f t="shared" si="22"/>
        <v>321.99916000000002</v>
      </c>
      <c r="D67" s="286">
        <f t="shared" si="17"/>
        <v>1735.72</v>
      </c>
      <c r="E67" s="286">
        <f t="shared" si="18"/>
        <v>1996.078</v>
      </c>
      <c r="F67" s="286">
        <f t="shared" si="19"/>
        <v>2275.529</v>
      </c>
      <c r="G67" s="286">
        <f t="shared" si="20"/>
        <v>2276</v>
      </c>
      <c r="H67" s="290">
        <f t="shared" si="25"/>
        <v>2276</v>
      </c>
      <c r="I67" s="254">
        <v>321.99916000000002</v>
      </c>
      <c r="J67" s="104">
        <f t="shared" si="23"/>
        <v>11.591969760000001</v>
      </c>
      <c r="K67" s="187">
        <f t="shared" si="24"/>
        <v>333.59112976</v>
      </c>
      <c r="L67" s="352">
        <v>2298</v>
      </c>
      <c r="M67" s="340">
        <f t="shared" si="8"/>
        <v>-22</v>
      </c>
      <c r="P67" s="208"/>
      <c r="T67" s="186"/>
    </row>
    <row r="68" spans="1:51" s="229" customFormat="1" x14ac:dyDescent="0.2">
      <c r="A68" s="10"/>
      <c r="B68" s="236"/>
      <c r="C68" s="237"/>
      <c r="D68" s="72"/>
      <c r="E68" s="70"/>
      <c r="F68" s="70"/>
      <c r="G68" s="70"/>
      <c r="H68" s="125"/>
      <c r="I68" s="254"/>
      <c r="J68" s="104"/>
      <c r="K68" s="187"/>
      <c r="L68" s="355"/>
      <c r="M68" s="343"/>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3"/>
      <c r="M69" s="341"/>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1413.721</v>
      </c>
      <c r="C70" s="288">
        <f>I70</f>
        <v>151.91904</v>
      </c>
      <c r="D70" s="286">
        <f t="shared" ref="D70:D76" si="26">ROUND(SUM($B$17,C70),3)</f>
        <v>1565.64</v>
      </c>
      <c r="E70" s="286">
        <f t="shared" ref="E70:E76" si="27">ROUND(D70+(D70*$E$15),3)</f>
        <v>1800.4860000000001</v>
      </c>
      <c r="F70" s="286">
        <f t="shared" ref="F70:F76" si="28">ROUND(E70+(E70*$F$15),3)</f>
        <v>2052.5540000000001</v>
      </c>
      <c r="G70" s="286">
        <f t="shared" ref="G70:G76" si="29">ROUND(F70,0)</f>
        <v>2053</v>
      </c>
      <c r="H70" s="290">
        <f t="shared" ref="H70:H76" si="30">IF(G70-L70=$H$17-$L$17,G70,IF(G70-L70&lt;$G$17-$L$17,G70+0,IF(G70-L70&gt;$G$17-$L$17,G70-0,FALSE)))</f>
        <v>2053</v>
      </c>
      <c r="I70" s="254">
        <v>151.91904</v>
      </c>
      <c r="J70" s="104">
        <f>C70*3.6%</f>
        <v>5.4690854400000006</v>
      </c>
      <c r="K70" s="187">
        <f>C70+J70</f>
        <v>157.38812544000001</v>
      </c>
      <c r="L70" s="352">
        <v>2083</v>
      </c>
      <c r="M70" s="340">
        <f t="shared" si="8"/>
        <v>-30</v>
      </c>
      <c r="P70" s="208"/>
      <c r="T70" s="186"/>
    </row>
    <row r="71" spans="1:51" x14ac:dyDescent="0.2">
      <c r="A71" s="3" t="s">
        <v>63</v>
      </c>
      <c r="B71" s="199"/>
      <c r="C71" s="288">
        <f t="shared" ref="C71:C76" si="31">I71</f>
        <v>185.83768000000001</v>
      </c>
      <c r="D71" s="286">
        <f t="shared" si="26"/>
        <v>1599.559</v>
      </c>
      <c r="E71" s="286">
        <f t="shared" si="27"/>
        <v>1839.4929999999999</v>
      </c>
      <c r="F71" s="286">
        <f t="shared" si="28"/>
        <v>2097.0219999999999</v>
      </c>
      <c r="G71" s="286">
        <f t="shared" si="29"/>
        <v>2097</v>
      </c>
      <c r="H71" s="290">
        <f t="shared" si="30"/>
        <v>2097</v>
      </c>
      <c r="I71" s="254">
        <v>185.83768000000001</v>
      </c>
      <c r="J71" s="104">
        <f t="shared" ref="J71:J76" si="32">C71*3.6%</f>
        <v>6.6901564800000006</v>
      </c>
      <c r="K71" s="187">
        <f t="shared" ref="K71:K76" si="33">C71+J71</f>
        <v>192.52783648000002</v>
      </c>
      <c r="L71" s="352">
        <v>2126</v>
      </c>
      <c r="M71" s="340">
        <f t="shared" si="8"/>
        <v>-29</v>
      </c>
      <c r="P71" s="208"/>
      <c r="T71" s="186"/>
    </row>
    <row r="72" spans="1:51" x14ac:dyDescent="0.2">
      <c r="A72" s="3" t="s">
        <v>64</v>
      </c>
      <c r="B72" s="199"/>
      <c r="C72" s="288">
        <f t="shared" si="31"/>
        <v>210.87780000000001</v>
      </c>
      <c r="D72" s="286">
        <f t="shared" si="26"/>
        <v>1624.5989999999999</v>
      </c>
      <c r="E72" s="286">
        <f t="shared" si="27"/>
        <v>1868.289</v>
      </c>
      <c r="F72" s="286">
        <f t="shared" si="28"/>
        <v>2129.8490000000002</v>
      </c>
      <c r="G72" s="286">
        <f t="shared" si="29"/>
        <v>2130</v>
      </c>
      <c r="H72" s="290">
        <f t="shared" si="30"/>
        <v>2130</v>
      </c>
      <c r="I72" s="254">
        <v>210.87780000000001</v>
      </c>
      <c r="J72" s="104">
        <f t="shared" si="32"/>
        <v>7.591600800000001</v>
      </c>
      <c r="K72" s="187">
        <f t="shared" si="33"/>
        <v>218.46940080000002</v>
      </c>
      <c r="L72" s="352">
        <v>2158</v>
      </c>
      <c r="M72" s="340">
        <f t="shared" si="8"/>
        <v>-28</v>
      </c>
      <c r="P72" s="208"/>
      <c r="T72" s="186"/>
    </row>
    <row r="73" spans="1:51" x14ac:dyDescent="0.2">
      <c r="A73" s="3" t="s">
        <v>65</v>
      </c>
      <c r="B73" s="199"/>
      <c r="C73" s="288">
        <f t="shared" si="31"/>
        <v>207.3554</v>
      </c>
      <c r="D73" s="286">
        <f t="shared" si="26"/>
        <v>1621.076</v>
      </c>
      <c r="E73" s="286">
        <f t="shared" si="27"/>
        <v>1864.2370000000001</v>
      </c>
      <c r="F73" s="286">
        <f t="shared" si="28"/>
        <v>2125.23</v>
      </c>
      <c r="G73" s="286">
        <f t="shared" si="29"/>
        <v>2125</v>
      </c>
      <c r="H73" s="290">
        <f t="shared" si="30"/>
        <v>2125</v>
      </c>
      <c r="I73" s="254">
        <v>207.3554</v>
      </c>
      <c r="J73" s="104">
        <f t="shared" si="32"/>
        <v>7.4647944000000006</v>
      </c>
      <c r="K73" s="187">
        <f t="shared" si="33"/>
        <v>214.82019439999999</v>
      </c>
      <c r="L73" s="352">
        <v>2153</v>
      </c>
      <c r="M73" s="340">
        <f t="shared" si="8"/>
        <v>-28</v>
      </c>
      <c r="P73" s="208"/>
      <c r="T73" s="186"/>
    </row>
    <row r="74" spans="1:51" x14ac:dyDescent="0.2">
      <c r="A74" s="3" t="s">
        <v>66</v>
      </c>
      <c r="B74" s="199"/>
      <c r="C74" s="288">
        <f t="shared" si="31"/>
        <v>218.1816</v>
      </c>
      <c r="D74" s="286">
        <f t="shared" si="26"/>
        <v>1631.903</v>
      </c>
      <c r="E74" s="286">
        <f t="shared" si="27"/>
        <v>1876.6880000000001</v>
      </c>
      <c r="F74" s="286">
        <f t="shared" si="28"/>
        <v>2139.424</v>
      </c>
      <c r="G74" s="286">
        <f t="shared" si="29"/>
        <v>2139</v>
      </c>
      <c r="H74" s="290">
        <f t="shared" si="30"/>
        <v>2139</v>
      </c>
      <c r="I74" s="254">
        <v>218.1816</v>
      </c>
      <c r="J74" s="104">
        <f t="shared" si="32"/>
        <v>7.8545376000000013</v>
      </c>
      <c r="K74" s="187">
        <f t="shared" si="33"/>
        <v>226.03613760000002</v>
      </c>
      <c r="L74" s="352">
        <v>2167</v>
      </c>
      <c r="M74" s="340">
        <f t="shared" si="8"/>
        <v>-28</v>
      </c>
      <c r="P74" s="208"/>
      <c r="T74" s="186"/>
    </row>
    <row r="75" spans="1:51" x14ac:dyDescent="0.2">
      <c r="A75" s="3" t="s">
        <v>67</v>
      </c>
      <c r="B75" s="199"/>
      <c r="C75" s="288">
        <f t="shared" si="31"/>
        <v>217.60144</v>
      </c>
      <c r="D75" s="286">
        <f t="shared" si="26"/>
        <v>1631.3219999999999</v>
      </c>
      <c r="E75" s="286">
        <f t="shared" si="27"/>
        <v>1876.02</v>
      </c>
      <c r="F75" s="286">
        <f t="shared" si="28"/>
        <v>2138.663</v>
      </c>
      <c r="G75" s="286">
        <f t="shared" si="29"/>
        <v>2139</v>
      </c>
      <c r="H75" s="290">
        <f t="shared" si="30"/>
        <v>2139</v>
      </c>
      <c r="I75" s="254">
        <v>217.60144</v>
      </c>
      <c r="J75" s="104">
        <f t="shared" si="32"/>
        <v>7.8336518400000008</v>
      </c>
      <c r="K75" s="187">
        <f t="shared" si="33"/>
        <v>225.43509183999998</v>
      </c>
      <c r="L75" s="352">
        <v>2166</v>
      </c>
      <c r="M75" s="340">
        <f t="shared" si="8"/>
        <v>-27</v>
      </c>
      <c r="P75" s="208"/>
      <c r="T75" s="186"/>
    </row>
    <row r="76" spans="1:51" x14ac:dyDescent="0.2">
      <c r="A76" s="3" t="s">
        <v>68</v>
      </c>
      <c r="B76" s="199"/>
      <c r="C76" s="288">
        <f t="shared" si="31"/>
        <v>240.67316</v>
      </c>
      <c r="D76" s="286">
        <f t="shared" si="26"/>
        <v>1654.394</v>
      </c>
      <c r="E76" s="286">
        <f t="shared" si="27"/>
        <v>1902.5530000000001</v>
      </c>
      <c r="F76" s="286">
        <f t="shared" si="28"/>
        <v>2168.91</v>
      </c>
      <c r="G76" s="286">
        <f t="shared" si="29"/>
        <v>2169</v>
      </c>
      <c r="H76" s="290">
        <f t="shared" si="30"/>
        <v>2169</v>
      </c>
      <c r="I76" s="254">
        <v>240.67316</v>
      </c>
      <c r="J76" s="104">
        <f t="shared" si="32"/>
        <v>8.6642337600000001</v>
      </c>
      <c r="K76" s="187">
        <f t="shared" si="33"/>
        <v>249.33739376</v>
      </c>
      <c r="L76" s="352">
        <v>2195</v>
      </c>
      <c r="M76" s="340">
        <f t="shared" si="8"/>
        <v>-26</v>
      </c>
      <c r="P76" s="208"/>
      <c r="T76" s="186"/>
    </row>
    <row r="77" spans="1:51" s="229" customFormat="1" ht="13.5" thickBot="1" x14ac:dyDescent="0.25">
      <c r="A77" s="238"/>
      <c r="B77" s="239"/>
      <c r="C77" s="239"/>
      <c r="D77" s="239"/>
      <c r="E77" s="239"/>
      <c r="F77" s="37"/>
      <c r="G77" s="37"/>
      <c r="H77" s="131"/>
      <c r="I77" s="186"/>
      <c r="J77" s="205"/>
      <c r="K77" s="187"/>
      <c r="L77" s="347"/>
      <c r="M77" s="347"/>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5">
        <v>715.58299999999997</v>
      </c>
      <c r="F84" s="375">
        <v>684.649</v>
      </c>
      <c r="H84" s="375"/>
    </row>
    <row r="85" spans="1:8" x14ac:dyDescent="0.2">
      <c r="D85" s="207" t="s">
        <v>182</v>
      </c>
      <c r="E85" s="356">
        <v>26</v>
      </c>
      <c r="F85" s="207">
        <v>28.849</v>
      </c>
    </row>
    <row r="86" spans="1:8" x14ac:dyDescent="0.2">
      <c r="D86" s="207" t="s">
        <v>183</v>
      </c>
      <c r="E86" s="356">
        <v>126</v>
      </c>
      <c r="F86" s="207">
        <v>140.32599999999999</v>
      </c>
    </row>
    <row r="87" spans="1:8" x14ac:dyDescent="0.2">
      <c r="D87" s="207" t="s">
        <v>184</v>
      </c>
      <c r="E87" s="356">
        <v>161</v>
      </c>
      <c r="F87" s="207">
        <v>179.30600000000001</v>
      </c>
    </row>
    <row r="88" spans="1:8" x14ac:dyDescent="0.2">
      <c r="D88" s="207" t="s">
        <v>180</v>
      </c>
      <c r="E88" s="356">
        <v>343</v>
      </c>
      <c r="F88" s="207">
        <v>380.59100000000001</v>
      </c>
    </row>
    <row r="89" spans="1:8" ht="13.5" thickBot="1" x14ac:dyDescent="0.25">
      <c r="E89" s="329">
        <f>SUM(E84:E88)</f>
        <v>1371.5830000000001</v>
      </c>
      <c r="F89" s="329">
        <f>SUM(F84:F88)</f>
        <v>1413.721</v>
      </c>
      <c r="H89" s="329"/>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22" workbookViewId="0">
      <selection activeCell="J66" sqref="J66"/>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7" t="s">
        <v>101</v>
      </c>
      <c r="D6" s="398"/>
      <c r="E6" s="399"/>
      <c r="G6" s="75"/>
      <c r="H6" s="75"/>
    </row>
    <row r="7" spans="1:11" s="1" customFormat="1" x14ac:dyDescent="0.2">
      <c r="A7" s="100"/>
      <c r="B7" s="18"/>
      <c r="C7" s="27"/>
      <c r="D7" s="18"/>
      <c r="E7" s="76"/>
      <c r="G7" s="368"/>
      <c r="H7" s="368"/>
      <c r="I7" s="369"/>
    </row>
    <row r="8" spans="1:11" s="1" customFormat="1" x14ac:dyDescent="0.2">
      <c r="A8" s="100"/>
      <c r="B8" s="412" t="s">
        <v>92</v>
      </c>
      <c r="C8" s="404"/>
      <c r="D8" s="404"/>
      <c r="E8" s="413"/>
      <c r="G8" s="368"/>
      <c r="H8" s="368"/>
      <c r="I8" s="370"/>
    </row>
    <row r="9" spans="1:11" s="1" customFormat="1" x14ac:dyDescent="0.2">
      <c r="A9" s="100"/>
      <c r="B9" s="177" t="s">
        <v>189</v>
      </c>
      <c r="C9" s="178"/>
      <c r="D9" s="181"/>
      <c r="E9" s="182"/>
      <c r="G9" s="4"/>
      <c r="H9" s="368"/>
      <c r="I9" s="4"/>
    </row>
    <row r="10" spans="1:11" s="1" customFormat="1" x14ac:dyDescent="0.2">
      <c r="A10" s="100"/>
      <c r="E10" s="109"/>
      <c r="G10" s="4"/>
      <c r="H10" s="368"/>
      <c r="I10" s="4"/>
    </row>
    <row r="11" spans="1:11" x14ac:dyDescent="0.2">
      <c r="A11" s="100"/>
      <c r="B11" s="115" t="s">
        <v>2</v>
      </c>
      <c r="C11" s="4" t="s">
        <v>81</v>
      </c>
      <c r="D11" s="4" t="s">
        <v>82</v>
      </c>
      <c r="E11" s="95" t="s">
        <v>5</v>
      </c>
      <c r="F11"/>
      <c r="G11" s="4"/>
      <c r="H11" s="368"/>
      <c r="I11" s="4"/>
      <c r="J11" s="1"/>
      <c r="K11" s="1"/>
    </row>
    <row r="12" spans="1:11" x14ac:dyDescent="0.2">
      <c r="A12" s="100"/>
      <c r="B12" s="115" t="s">
        <v>83</v>
      </c>
      <c r="C12" s="4" t="s">
        <v>84</v>
      </c>
      <c r="D12" s="4" t="s">
        <v>85</v>
      </c>
      <c r="E12" s="95" t="s">
        <v>86</v>
      </c>
      <c r="F12"/>
      <c r="G12" s="4"/>
      <c r="H12" s="368"/>
      <c r="I12" s="4"/>
      <c r="J12" s="1"/>
      <c r="K12" s="1"/>
    </row>
    <row r="13" spans="1:11" x14ac:dyDescent="0.2">
      <c r="A13" s="100"/>
      <c r="B13" s="115" t="s">
        <v>87</v>
      </c>
      <c r="C13" s="4" t="s">
        <v>23</v>
      </c>
      <c r="D13" s="19"/>
      <c r="E13" s="95" t="s">
        <v>23</v>
      </c>
      <c r="F13"/>
      <c r="G13" s="4"/>
      <c r="H13" s="368"/>
      <c r="I13" s="4"/>
      <c r="J13" s="1"/>
      <c r="K13" s="1"/>
    </row>
    <row r="14" spans="1:11" x14ac:dyDescent="0.2">
      <c r="A14" s="100"/>
      <c r="B14" s="114"/>
      <c r="C14" s="77"/>
      <c r="D14" s="77"/>
      <c r="E14" s="96"/>
      <c r="F14"/>
      <c r="G14" s="4"/>
      <c r="H14" s="368"/>
      <c r="I14" s="4"/>
      <c r="J14" s="1"/>
      <c r="K14" s="1"/>
    </row>
    <row r="15" spans="1:11" x14ac:dyDescent="0.2">
      <c r="A15" s="100"/>
      <c r="B15" s="115" t="s">
        <v>25</v>
      </c>
      <c r="C15" s="331">
        <f>855.028-2.5+3.5+0.3+0.9-49.3-4.7-108-102+73+22-5+42+6-70-55+50-2+2.2-2.2+0.2-63-59+17+56-7+62+43-66-47+22+57+2.96+3.6-0.6-28.04-5.96+43+17-8-52+34-22-57+26</f>
        <v>622.38800000000003</v>
      </c>
      <c r="D15" s="105">
        <v>2.8</v>
      </c>
      <c r="E15" s="332">
        <f>$C$15+D15</f>
        <v>625.18799999999999</v>
      </c>
      <c r="F15" s="360"/>
      <c r="G15" s="383"/>
      <c r="H15" s="4"/>
      <c r="I15" s="1"/>
      <c r="J15" s="1"/>
    </row>
    <row r="16" spans="1:11" x14ac:dyDescent="0.2">
      <c r="A16" s="100"/>
      <c r="B16" s="115" t="s">
        <v>26</v>
      </c>
      <c r="C16" s="80"/>
      <c r="D16" s="104">
        <v>7.4</v>
      </c>
      <c r="E16" s="333">
        <f>$C$15+D16</f>
        <v>629.78800000000001</v>
      </c>
      <c r="F16" s="360"/>
      <c r="G16" s="383"/>
      <c r="H16" s="4"/>
      <c r="I16" s="1"/>
      <c r="J16" s="1"/>
    </row>
    <row r="17" spans="1:10" x14ac:dyDescent="0.2">
      <c r="A17" s="100"/>
      <c r="B17" s="115" t="s">
        <v>27</v>
      </c>
      <c r="C17" s="80"/>
      <c r="D17" s="104">
        <v>11.5</v>
      </c>
      <c r="E17" s="333">
        <f t="shared" ref="E17:E31" si="0">$C$15+D17</f>
        <v>633.88800000000003</v>
      </c>
      <c r="F17" s="360"/>
      <c r="G17" s="383"/>
      <c r="H17" s="4"/>
      <c r="I17" s="1"/>
      <c r="J17" s="1"/>
    </row>
    <row r="18" spans="1:10" x14ac:dyDescent="0.2">
      <c r="A18" s="100"/>
      <c r="B18" s="115" t="s">
        <v>28</v>
      </c>
      <c r="C18" s="80"/>
      <c r="D18" s="104">
        <v>16.899999999999999</v>
      </c>
      <c r="E18" s="333">
        <f t="shared" si="0"/>
        <v>639.28800000000001</v>
      </c>
      <c r="F18" s="360"/>
      <c r="G18" s="383"/>
      <c r="H18" s="4"/>
      <c r="I18" s="1"/>
      <c r="J18" s="1"/>
    </row>
    <row r="19" spans="1:10" x14ac:dyDescent="0.2">
      <c r="A19" s="100"/>
      <c r="B19" s="115" t="s">
        <v>29</v>
      </c>
      <c r="C19" s="80"/>
      <c r="D19" s="104">
        <v>24.4</v>
      </c>
      <c r="E19" s="333">
        <f t="shared" si="0"/>
        <v>646.78800000000001</v>
      </c>
      <c r="F19" s="360"/>
      <c r="G19" s="383"/>
      <c r="H19" s="4"/>
      <c r="I19" s="1"/>
      <c r="J19" s="1"/>
    </row>
    <row r="20" spans="1:10" x14ac:dyDescent="0.2">
      <c r="A20" s="100"/>
      <c r="B20" s="115" t="s">
        <v>30</v>
      </c>
      <c r="C20" s="80"/>
      <c r="D20" s="104">
        <v>35.4</v>
      </c>
      <c r="E20" s="333">
        <f t="shared" si="0"/>
        <v>657.78800000000001</v>
      </c>
      <c r="F20" s="360"/>
      <c r="G20" s="383"/>
      <c r="H20" s="4"/>
      <c r="I20" s="1"/>
      <c r="J20" s="1"/>
    </row>
    <row r="21" spans="1:10" x14ac:dyDescent="0.2">
      <c r="A21" s="100"/>
      <c r="B21" s="115" t="s">
        <v>31</v>
      </c>
      <c r="C21" s="80"/>
      <c r="D21" s="104">
        <v>45.1</v>
      </c>
      <c r="E21" s="333">
        <f t="shared" si="0"/>
        <v>667.48800000000006</v>
      </c>
      <c r="F21" s="360"/>
      <c r="G21" s="383"/>
      <c r="H21" s="4"/>
      <c r="I21" s="1"/>
      <c r="J21" s="1"/>
    </row>
    <row r="22" spans="1:10" x14ac:dyDescent="0.2">
      <c r="A22" s="100"/>
      <c r="B22" s="115" t="s">
        <v>32</v>
      </c>
      <c r="C22" s="80"/>
      <c r="D22" s="104">
        <v>63.6</v>
      </c>
      <c r="E22" s="333">
        <f t="shared" si="0"/>
        <v>685.98800000000006</v>
      </c>
      <c r="F22" s="360"/>
      <c r="G22" s="383"/>
      <c r="H22" s="4"/>
      <c r="I22" s="1"/>
      <c r="J22" s="1"/>
    </row>
    <row r="23" spans="1:10" x14ac:dyDescent="0.2">
      <c r="A23" s="100"/>
      <c r="B23" s="115" t="s">
        <v>33</v>
      </c>
      <c r="C23" s="80"/>
      <c r="D23" s="104">
        <v>83.1</v>
      </c>
      <c r="E23" s="333">
        <f t="shared" si="0"/>
        <v>705.48800000000006</v>
      </c>
      <c r="F23" s="360"/>
      <c r="G23" s="383"/>
      <c r="H23" s="4"/>
      <c r="I23" s="1"/>
      <c r="J23" s="1"/>
    </row>
    <row r="24" spans="1:10" x14ac:dyDescent="0.2">
      <c r="A24" s="100"/>
      <c r="B24" s="115" t="s">
        <v>34</v>
      </c>
      <c r="C24" s="80"/>
      <c r="D24" s="104">
        <v>95.399999999999991</v>
      </c>
      <c r="E24" s="333">
        <f t="shared" si="0"/>
        <v>717.78800000000001</v>
      </c>
      <c r="F24" s="360"/>
      <c r="G24" s="383"/>
      <c r="H24" s="371"/>
      <c r="I24" s="1"/>
      <c r="J24" s="1"/>
    </row>
    <row r="25" spans="1:10" x14ac:dyDescent="0.2">
      <c r="A25" s="100"/>
      <c r="B25" s="115" t="s">
        <v>35</v>
      </c>
      <c r="C25" s="80"/>
      <c r="D25" s="104">
        <v>100.9</v>
      </c>
      <c r="E25" s="333">
        <f t="shared" si="0"/>
        <v>723.28800000000001</v>
      </c>
      <c r="F25" s="360"/>
      <c r="G25" s="383"/>
      <c r="H25" s="371"/>
      <c r="I25" s="1"/>
      <c r="J25" s="1"/>
    </row>
    <row r="26" spans="1:10" x14ac:dyDescent="0.2">
      <c r="A26" s="100"/>
      <c r="B26" s="115" t="s">
        <v>36</v>
      </c>
      <c r="C26" s="80"/>
      <c r="D26" s="104">
        <v>102.39999999999999</v>
      </c>
      <c r="E26" s="333">
        <f t="shared" si="0"/>
        <v>724.78800000000001</v>
      </c>
      <c r="F26" s="360"/>
      <c r="G26" s="383"/>
      <c r="H26" s="4"/>
      <c r="I26" s="1"/>
      <c r="J26" s="1"/>
    </row>
    <row r="27" spans="1:10" x14ac:dyDescent="0.2">
      <c r="A27" s="100"/>
      <c r="B27" s="115" t="s">
        <v>37</v>
      </c>
      <c r="C27" s="80"/>
      <c r="D27" s="104">
        <v>97.7</v>
      </c>
      <c r="E27" s="333">
        <f t="shared" si="0"/>
        <v>720.08800000000008</v>
      </c>
      <c r="F27" s="360"/>
      <c r="G27" s="383"/>
      <c r="H27" s="4"/>
      <c r="I27" s="1"/>
      <c r="J27" s="1"/>
    </row>
    <row r="28" spans="1:10" x14ac:dyDescent="0.2">
      <c r="A28" s="100"/>
      <c r="B28" s="115" t="s">
        <v>38</v>
      </c>
      <c r="C28" s="80"/>
      <c r="D28" s="104">
        <v>115.1</v>
      </c>
      <c r="E28" s="333">
        <f t="shared" si="0"/>
        <v>737.48800000000006</v>
      </c>
      <c r="F28" s="360"/>
      <c r="G28" s="383"/>
      <c r="H28" s="4"/>
      <c r="I28" s="1"/>
      <c r="J28" s="1"/>
    </row>
    <row r="29" spans="1:10" x14ac:dyDescent="0.2">
      <c r="A29" s="100"/>
      <c r="B29" s="115" t="s">
        <v>39</v>
      </c>
      <c r="C29" s="80"/>
      <c r="D29" s="104">
        <v>123</v>
      </c>
      <c r="E29" s="333">
        <f t="shared" si="0"/>
        <v>745.38800000000003</v>
      </c>
      <c r="F29" s="360"/>
      <c r="G29" s="383"/>
      <c r="H29" s="4"/>
      <c r="I29" s="1"/>
      <c r="J29" s="1"/>
    </row>
    <row r="30" spans="1:10" x14ac:dyDescent="0.2">
      <c r="A30" s="100"/>
      <c r="B30" s="116" t="s">
        <v>70</v>
      </c>
      <c r="C30" s="19"/>
      <c r="D30" s="102">
        <v>45.1</v>
      </c>
      <c r="E30" s="333">
        <f t="shared" si="0"/>
        <v>667.48800000000006</v>
      </c>
      <c r="F30" s="360"/>
      <c r="G30" s="383"/>
      <c r="H30" s="370"/>
      <c r="I30" s="1"/>
      <c r="J30" s="1"/>
    </row>
    <row r="31" spans="1:10" x14ac:dyDescent="0.2">
      <c r="A31" s="100"/>
      <c r="B31" s="116" t="s">
        <v>71</v>
      </c>
      <c r="C31" s="19"/>
      <c r="D31" s="102">
        <v>123</v>
      </c>
      <c r="E31" s="333">
        <f t="shared" si="0"/>
        <v>745.38800000000003</v>
      </c>
      <c r="F31" s="360"/>
      <c r="G31" s="383"/>
      <c r="H31" s="370"/>
      <c r="I31" s="1"/>
      <c r="J31" s="1"/>
    </row>
    <row r="32" spans="1:10" x14ac:dyDescent="0.2">
      <c r="A32" s="100"/>
      <c r="B32" s="114"/>
      <c r="C32" s="77"/>
      <c r="D32" s="77"/>
      <c r="E32" s="96"/>
      <c r="F32"/>
      <c r="G32" s="369"/>
      <c r="H32" s="370"/>
      <c r="I32" s="1"/>
      <c r="J32" s="1"/>
    </row>
    <row r="33" spans="1:11" x14ac:dyDescent="0.2">
      <c r="A33" s="100"/>
      <c r="B33" s="114"/>
      <c r="C33" s="19"/>
      <c r="D33" s="19"/>
      <c r="E33" s="94"/>
      <c r="F33"/>
      <c r="G33" s="369"/>
      <c r="H33" s="370"/>
      <c r="I33" s="1"/>
      <c r="J33" s="1"/>
    </row>
    <row r="34" spans="1:11" x14ac:dyDescent="0.2">
      <c r="A34" s="100"/>
      <c r="B34" s="115" t="s">
        <v>40</v>
      </c>
      <c r="C34" s="80">
        <f>C15</f>
        <v>622.38800000000003</v>
      </c>
      <c r="D34" s="102">
        <v>17.600000000000001</v>
      </c>
      <c r="E34" s="333">
        <f t="shared" ref="E34:E42" si="1">$C$15+D34</f>
        <v>639.98800000000006</v>
      </c>
      <c r="F34" s="360"/>
      <c r="G34" s="383"/>
      <c r="H34" s="370"/>
      <c r="I34" s="1"/>
      <c r="J34" s="1"/>
    </row>
    <row r="35" spans="1:11" x14ac:dyDescent="0.2">
      <c r="A35" s="100"/>
      <c r="B35" s="115" t="s">
        <v>98</v>
      </c>
      <c r="C35" s="80"/>
      <c r="D35" s="102">
        <v>27.7</v>
      </c>
      <c r="E35" s="333">
        <f>$C$15+D35</f>
        <v>650.08800000000008</v>
      </c>
      <c r="F35" s="360"/>
      <c r="G35" s="383"/>
      <c r="H35" s="370"/>
      <c r="I35" s="1"/>
      <c r="J35" s="1"/>
    </row>
    <row r="36" spans="1:11" x14ac:dyDescent="0.2">
      <c r="A36" s="100"/>
      <c r="B36" s="115" t="s">
        <v>41</v>
      </c>
      <c r="C36" s="80"/>
      <c r="D36" s="102">
        <v>21.9</v>
      </c>
      <c r="E36" s="333">
        <f t="shared" si="1"/>
        <v>644.28800000000001</v>
      </c>
      <c r="F36" s="360"/>
      <c r="G36" s="383"/>
      <c r="H36" s="370"/>
      <c r="I36" s="1"/>
      <c r="J36" s="1"/>
    </row>
    <row r="37" spans="1:11" x14ac:dyDescent="0.2">
      <c r="A37" s="100"/>
      <c r="B37" s="115" t="s">
        <v>42</v>
      </c>
      <c r="C37" s="80"/>
      <c r="D37" s="102">
        <v>31.1</v>
      </c>
      <c r="E37" s="333">
        <f t="shared" si="1"/>
        <v>653.48800000000006</v>
      </c>
      <c r="F37" s="360"/>
      <c r="G37" s="383"/>
      <c r="H37" s="370"/>
      <c r="I37" s="1"/>
      <c r="J37" s="1"/>
    </row>
    <row r="38" spans="1:11" x14ac:dyDescent="0.2">
      <c r="A38" s="100"/>
      <c r="B38" s="115" t="s">
        <v>43</v>
      </c>
      <c r="C38" s="80"/>
      <c r="D38" s="102">
        <v>42.7</v>
      </c>
      <c r="E38" s="333">
        <f t="shared" si="1"/>
        <v>665.08800000000008</v>
      </c>
      <c r="F38" s="360"/>
      <c r="G38" s="383"/>
      <c r="H38" s="370"/>
      <c r="I38" s="1"/>
      <c r="J38" s="1"/>
    </row>
    <row r="39" spans="1:11" x14ac:dyDescent="0.2">
      <c r="A39" s="100"/>
      <c r="B39" s="115" t="s">
        <v>44</v>
      </c>
      <c r="C39" s="80"/>
      <c r="D39" s="102">
        <v>40.200000000000003</v>
      </c>
      <c r="E39" s="333">
        <f t="shared" si="1"/>
        <v>662.58800000000008</v>
      </c>
      <c r="F39" s="360"/>
      <c r="G39" s="383"/>
      <c r="H39" s="370"/>
      <c r="I39" s="1"/>
      <c r="J39" s="1"/>
    </row>
    <row r="40" spans="1:11" x14ac:dyDescent="0.2">
      <c r="A40" s="100"/>
      <c r="B40" s="115" t="s">
        <v>45</v>
      </c>
      <c r="C40" s="80"/>
      <c r="D40" s="102">
        <v>51</v>
      </c>
      <c r="E40" s="333">
        <f t="shared" si="1"/>
        <v>673.38800000000003</v>
      </c>
      <c r="F40" s="360"/>
      <c r="G40" s="383"/>
      <c r="H40" s="370"/>
      <c r="I40" s="1"/>
      <c r="J40" s="1"/>
    </row>
    <row r="41" spans="1:11" x14ac:dyDescent="0.2">
      <c r="A41" s="100"/>
      <c r="B41" s="115" t="s">
        <v>46</v>
      </c>
      <c r="C41" s="80"/>
      <c r="D41" s="102">
        <v>55</v>
      </c>
      <c r="E41" s="333">
        <f t="shared" si="1"/>
        <v>677.38800000000003</v>
      </c>
      <c r="F41" s="360"/>
      <c r="G41" s="383"/>
      <c r="H41" s="370"/>
      <c r="I41" s="1"/>
      <c r="J41" s="1"/>
    </row>
    <row r="42" spans="1:11" x14ac:dyDescent="0.2">
      <c r="A42" s="100"/>
      <c r="B42" s="115" t="s">
        <v>47</v>
      </c>
      <c r="C42" s="80"/>
      <c r="D42" s="102">
        <v>64.400000000000006</v>
      </c>
      <c r="E42" s="333">
        <f t="shared" si="1"/>
        <v>686.78800000000001</v>
      </c>
      <c r="F42" s="360"/>
      <c r="G42" s="383"/>
      <c r="H42" s="370"/>
      <c r="I42" s="1"/>
      <c r="J42" s="1"/>
    </row>
    <row r="43" spans="1:11" x14ac:dyDescent="0.2">
      <c r="A43" s="100"/>
      <c r="B43" s="114"/>
      <c r="C43" s="77"/>
      <c r="D43" s="77"/>
      <c r="E43" s="96"/>
      <c r="F43"/>
      <c r="G43" s="369"/>
      <c r="H43" s="370"/>
      <c r="I43" s="1"/>
      <c r="J43" s="1"/>
    </row>
    <row r="44" spans="1:11" x14ac:dyDescent="0.2">
      <c r="A44" s="100"/>
      <c r="B44" s="114"/>
      <c r="C44" s="19"/>
      <c r="D44" s="19"/>
      <c r="E44" s="94"/>
      <c r="F44"/>
      <c r="G44" s="199"/>
      <c r="H44" s="369"/>
      <c r="I44" s="370"/>
      <c r="J44" s="1"/>
      <c r="K44" s="1"/>
    </row>
    <row r="45" spans="1:11" x14ac:dyDescent="0.2">
      <c r="A45" s="100"/>
      <c r="B45" s="115" t="s">
        <v>48</v>
      </c>
      <c r="C45" s="80">
        <f>C15</f>
        <v>622.38800000000003</v>
      </c>
      <c r="D45" s="104">
        <v>35.6</v>
      </c>
      <c r="E45" s="333">
        <f t="shared" ref="E45:E65" si="2">$C$15+D45</f>
        <v>657.98800000000006</v>
      </c>
      <c r="F45" s="360"/>
      <c r="G45" s="380"/>
      <c r="H45" s="383"/>
      <c r="I45" s="370"/>
      <c r="J45" s="1"/>
      <c r="K45" s="1"/>
    </row>
    <row r="46" spans="1:11" x14ac:dyDescent="0.2">
      <c r="A46" s="100"/>
      <c r="B46" s="115" t="s">
        <v>49</v>
      </c>
      <c r="C46" s="80"/>
      <c r="D46" s="104">
        <v>40.5</v>
      </c>
      <c r="E46" s="333">
        <f t="shared" si="2"/>
        <v>662.88800000000003</v>
      </c>
      <c r="F46" s="360"/>
      <c r="G46" s="380"/>
      <c r="H46" s="383"/>
      <c r="I46" s="370"/>
      <c r="J46" s="1"/>
      <c r="K46" s="1"/>
    </row>
    <row r="47" spans="1:11" x14ac:dyDescent="0.2">
      <c r="A47" s="100"/>
      <c r="B47" s="115" t="s">
        <v>50</v>
      </c>
      <c r="C47" s="80"/>
      <c r="D47" s="104">
        <v>57.6</v>
      </c>
      <c r="E47" s="333">
        <f t="shared" si="2"/>
        <v>679.98800000000006</v>
      </c>
      <c r="F47" s="360"/>
      <c r="G47" s="380"/>
      <c r="H47" s="383"/>
      <c r="I47" s="370"/>
      <c r="J47" s="1"/>
      <c r="K47" s="1"/>
    </row>
    <row r="48" spans="1:11" x14ac:dyDescent="0.2">
      <c r="A48" s="100"/>
      <c r="B48" s="115" t="s">
        <v>51</v>
      </c>
      <c r="C48" s="80"/>
      <c r="D48" s="104">
        <v>59</v>
      </c>
      <c r="E48" s="332">
        <f t="shared" si="2"/>
        <v>681.38800000000003</v>
      </c>
      <c r="F48" s="360"/>
      <c r="G48" s="380"/>
      <c r="H48" s="383"/>
      <c r="I48" s="370"/>
      <c r="J48" s="1"/>
      <c r="K48" s="1"/>
    </row>
    <row r="49" spans="1:11" x14ac:dyDescent="0.2">
      <c r="A49" s="100"/>
      <c r="B49" s="115" t="s">
        <v>52</v>
      </c>
      <c r="C49" s="83" t="s">
        <v>53</v>
      </c>
      <c r="D49" s="105">
        <v>60.7</v>
      </c>
      <c r="E49" s="332">
        <f t="shared" si="2"/>
        <v>683.08800000000008</v>
      </c>
      <c r="F49" s="360"/>
      <c r="G49" s="380"/>
      <c r="H49" s="383"/>
      <c r="I49" s="370"/>
      <c r="J49" s="1"/>
      <c r="K49" s="1"/>
    </row>
    <row r="50" spans="1:11" x14ac:dyDescent="0.2">
      <c r="A50" s="100"/>
      <c r="B50" s="115" t="s">
        <v>54</v>
      </c>
      <c r="C50" s="80"/>
      <c r="D50" s="104">
        <v>67.5</v>
      </c>
      <c r="E50" s="333">
        <f t="shared" si="2"/>
        <v>689.88800000000003</v>
      </c>
      <c r="F50" s="360"/>
      <c r="G50" s="380"/>
      <c r="H50" s="383"/>
      <c r="I50" s="370"/>
      <c r="J50" s="1"/>
      <c r="K50" s="1"/>
    </row>
    <row r="51" spans="1:11" x14ac:dyDescent="0.2">
      <c r="A51" s="100"/>
      <c r="B51" s="115" t="s">
        <v>55</v>
      </c>
      <c r="C51" s="80"/>
      <c r="D51" s="104">
        <v>75</v>
      </c>
      <c r="E51" s="333">
        <f t="shared" si="2"/>
        <v>697.38800000000003</v>
      </c>
      <c r="F51" s="360"/>
      <c r="G51" s="380"/>
      <c r="H51" s="383"/>
      <c r="I51" s="370"/>
      <c r="J51" s="1"/>
      <c r="K51" s="1"/>
    </row>
    <row r="52" spans="1:11" x14ac:dyDescent="0.2">
      <c r="A52" s="100"/>
      <c r="B52" s="115" t="s">
        <v>56</v>
      </c>
      <c r="C52" s="80"/>
      <c r="D52" s="104">
        <v>90</v>
      </c>
      <c r="E52" s="333">
        <f t="shared" si="2"/>
        <v>712.38800000000003</v>
      </c>
      <c r="F52" s="360"/>
      <c r="G52" s="380"/>
      <c r="H52" s="383"/>
      <c r="I52" s="370"/>
      <c r="J52" s="1"/>
      <c r="K52" s="1"/>
    </row>
    <row r="53" spans="1:11" x14ac:dyDescent="0.2">
      <c r="A53" s="100"/>
      <c r="B53" s="115" t="s">
        <v>57</v>
      </c>
      <c r="C53" s="80"/>
      <c r="D53" s="104">
        <v>97.399999999999991</v>
      </c>
      <c r="E53" s="333">
        <f t="shared" si="2"/>
        <v>719.78800000000001</v>
      </c>
      <c r="F53" s="360"/>
      <c r="G53" s="380"/>
      <c r="H53" s="383"/>
      <c r="I53" s="370"/>
      <c r="J53" s="1"/>
      <c r="K53" s="1"/>
    </row>
    <row r="54" spans="1:11" x14ac:dyDescent="0.2">
      <c r="A54" s="100"/>
      <c r="B54" s="115" t="s">
        <v>58</v>
      </c>
      <c r="C54" s="19"/>
      <c r="D54" s="104">
        <v>102</v>
      </c>
      <c r="E54" s="333">
        <f t="shared" si="2"/>
        <v>724.38800000000003</v>
      </c>
      <c r="F54" s="360"/>
      <c r="G54" s="380"/>
      <c r="H54" s="383"/>
      <c r="I54" s="370"/>
      <c r="J54" s="1"/>
      <c r="K54" s="1"/>
    </row>
    <row r="55" spans="1:11" x14ac:dyDescent="0.2">
      <c r="A55" s="100"/>
      <c r="B55" s="115" t="s">
        <v>59</v>
      </c>
      <c r="C55" s="19"/>
      <c r="D55" s="104">
        <v>108.60000000000001</v>
      </c>
      <c r="E55" s="333">
        <f t="shared" si="2"/>
        <v>730.98800000000006</v>
      </c>
      <c r="F55" s="360"/>
      <c r="G55" s="380"/>
      <c r="H55" s="383"/>
      <c r="I55" s="370"/>
      <c r="J55" s="1"/>
      <c r="K55" s="1"/>
    </row>
    <row r="56" spans="1:11" x14ac:dyDescent="0.2">
      <c r="A56" s="100"/>
      <c r="B56" s="115" t="s">
        <v>60</v>
      </c>
      <c r="C56" s="19"/>
      <c r="D56" s="104">
        <v>110.10000000000001</v>
      </c>
      <c r="E56" s="333">
        <f t="shared" si="2"/>
        <v>732.48800000000006</v>
      </c>
      <c r="F56" s="360"/>
      <c r="G56" s="380"/>
      <c r="H56" s="383"/>
      <c r="I56" s="370"/>
      <c r="J56" s="1"/>
      <c r="K56" s="1"/>
    </row>
    <row r="57" spans="1:11" x14ac:dyDescent="0.2">
      <c r="A57" s="100"/>
      <c r="B57" s="115" t="s">
        <v>61</v>
      </c>
      <c r="C57" s="19"/>
      <c r="D57" s="104">
        <v>114.3</v>
      </c>
      <c r="E57" s="333">
        <f t="shared" si="2"/>
        <v>736.68799999999999</v>
      </c>
      <c r="F57" s="360"/>
      <c r="G57" s="380"/>
      <c r="H57" s="383"/>
      <c r="I57" s="370"/>
      <c r="J57" s="1"/>
      <c r="K57" s="1"/>
    </row>
    <row r="58" spans="1:11" x14ac:dyDescent="0.2">
      <c r="A58" s="100"/>
      <c r="B58" s="116" t="s">
        <v>72</v>
      </c>
      <c r="C58" s="19"/>
      <c r="D58" s="106">
        <v>57.6</v>
      </c>
      <c r="E58" s="333">
        <f t="shared" si="2"/>
        <v>679.98800000000006</v>
      </c>
      <c r="F58" s="360"/>
      <c r="G58" s="380"/>
      <c r="H58" s="383"/>
      <c r="I58" s="370"/>
      <c r="J58" s="1"/>
      <c r="K58" s="1"/>
    </row>
    <row r="59" spans="1:11" x14ac:dyDescent="0.2">
      <c r="A59" s="100"/>
      <c r="B59" s="116" t="s">
        <v>73</v>
      </c>
      <c r="C59" s="19"/>
      <c r="D59" s="106">
        <v>59</v>
      </c>
      <c r="E59" s="333">
        <f t="shared" si="2"/>
        <v>681.38800000000003</v>
      </c>
      <c r="F59" s="360"/>
      <c r="G59" s="380"/>
      <c r="H59" s="383"/>
      <c r="I59" s="370"/>
      <c r="J59" s="1"/>
      <c r="K59" s="1"/>
    </row>
    <row r="60" spans="1:11" x14ac:dyDescent="0.2">
      <c r="A60" s="100"/>
      <c r="B60" s="116" t="s">
        <v>74</v>
      </c>
      <c r="C60" s="19"/>
      <c r="D60" s="106">
        <v>67.5</v>
      </c>
      <c r="E60" s="333">
        <f t="shared" si="2"/>
        <v>689.88800000000003</v>
      </c>
      <c r="F60" s="360"/>
      <c r="G60" s="380"/>
      <c r="H60" s="383"/>
      <c r="I60" s="370"/>
      <c r="J60" s="1"/>
      <c r="K60" s="1"/>
    </row>
    <row r="61" spans="1:11" x14ac:dyDescent="0.2">
      <c r="A61" s="100"/>
      <c r="B61" s="116" t="s">
        <v>75</v>
      </c>
      <c r="C61" s="19"/>
      <c r="D61" s="106">
        <v>75</v>
      </c>
      <c r="E61" s="333">
        <f t="shared" si="2"/>
        <v>697.38800000000003</v>
      </c>
      <c r="F61" s="360"/>
      <c r="G61" s="380"/>
      <c r="H61" s="383"/>
      <c r="I61" s="370"/>
      <c r="J61" s="1"/>
      <c r="K61" s="1"/>
    </row>
    <row r="62" spans="1:11" x14ac:dyDescent="0.2">
      <c r="A62" s="100"/>
      <c r="B62" s="116" t="s">
        <v>76</v>
      </c>
      <c r="C62" s="19"/>
      <c r="D62" s="106">
        <v>90</v>
      </c>
      <c r="E62" s="333">
        <f t="shared" si="2"/>
        <v>712.38800000000003</v>
      </c>
      <c r="F62" s="360"/>
      <c r="G62" s="380"/>
      <c r="H62" s="383"/>
      <c r="I62" s="370"/>
      <c r="J62" s="1"/>
      <c r="K62" s="1"/>
    </row>
    <row r="63" spans="1:11" x14ac:dyDescent="0.2">
      <c r="A63" s="100"/>
      <c r="B63" s="116" t="s">
        <v>77</v>
      </c>
      <c r="C63" s="19"/>
      <c r="D63" s="106">
        <v>97.399999999999991</v>
      </c>
      <c r="E63" s="333">
        <f t="shared" si="2"/>
        <v>719.78800000000001</v>
      </c>
      <c r="F63" s="360"/>
      <c r="G63" s="380"/>
      <c r="H63" s="383"/>
      <c r="I63" s="370"/>
      <c r="J63" s="1"/>
      <c r="K63" s="1"/>
    </row>
    <row r="64" spans="1:11" x14ac:dyDescent="0.2">
      <c r="A64" s="100"/>
      <c r="B64" s="116" t="s">
        <v>78</v>
      </c>
      <c r="C64" s="19"/>
      <c r="D64" s="106">
        <v>102</v>
      </c>
      <c r="E64" s="333">
        <f t="shared" si="2"/>
        <v>724.38800000000003</v>
      </c>
      <c r="F64" s="360"/>
      <c r="G64" s="380"/>
      <c r="H64" s="383"/>
      <c r="I64" s="370"/>
      <c r="J64" s="1"/>
      <c r="K64" s="1"/>
    </row>
    <row r="65" spans="1:11" x14ac:dyDescent="0.2">
      <c r="A65" s="100"/>
      <c r="B65" s="116" t="s">
        <v>79</v>
      </c>
      <c r="C65" s="19"/>
      <c r="D65" s="106">
        <v>114.3</v>
      </c>
      <c r="E65" s="333">
        <f t="shared" si="2"/>
        <v>736.68799999999999</v>
      </c>
      <c r="F65" s="360"/>
      <c r="G65" s="380"/>
      <c r="H65" s="383"/>
      <c r="I65" s="370"/>
      <c r="J65" s="1"/>
      <c r="K65" s="1"/>
    </row>
    <row r="66" spans="1:11" x14ac:dyDescent="0.2">
      <c r="A66" s="100"/>
      <c r="B66" s="115"/>
      <c r="C66" s="77"/>
      <c r="D66" s="84"/>
      <c r="E66" s="97"/>
      <c r="F66" s="361"/>
      <c r="G66" s="381"/>
      <c r="H66" s="1"/>
    </row>
    <row r="67" spans="1:11" x14ac:dyDescent="0.2">
      <c r="A67" s="100"/>
      <c r="B67" s="114"/>
      <c r="C67" s="19"/>
      <c r="D67" s="19"/>
      <c r="E67" s="94"/>
      <c r="F67"/>
      <c r="G67" s="179"/>
      <c r="H67" s="1"/>
    </row>
    <row r="68" spans="1:11" x14ac:dyDescent="0.2">
      <c r="A68" s="100"/>
      <c r="B68" s="115" t="s">
        <v>62</v>
      </c>
      <c r="C68" s="80">
        <f>C15</f>
        <v>622.38800000000003</v>
      </c>
      <c r="D68" s="106">
        <v>64.7</v>
      </c>
      <c r="E68" s="333">
        <f t="shared" ref="E68:E74" si="3">$C$15+D68</f>
        <v>687.08800000000008</v>
      </c>
      <c r="F68" s="360"/>
      <c r="G68" s="382"/>
      <c r="H68" s="383"/>
    </row>
    <row r="69" spans="1:11" x14ac:dyDescent="0.2">
      <c r="A69" s="100"/>
      <c r="B69" s="115" t="s">
        <v>63</v>
      </c>
      <c r="C69" s="80"/>
      <c r="D69" s="106">
        <v>88</v>
      </c>
      <c r="E69" s="333">
        <f t="shared" si="3"/>
        <v>710.38800000000003</v>
      </c>
      <c r="F69" s="360"/>
      <c r="G69" s="382"/>
      <c r="H69" s="383"/>
    </row>
    <row r="70" spans="1:11" x14ac:dyDescent="0.2">
      <c r="A70" s="100"/>
      <c r="B70" s="115" t="s">
        <v>64</v>
      </c>
      <c r="C70" s="80"/>
      <c r="D70" s="106">
        <v>100.7</v>
      </c>
      <c r="E70" s="333">
        <f t="shared" si="3"/>
        <v>723.08800000000008</v>
      </c>
      <c r="F70" s="360"/>
      <c r="G70" s="382"/>
      <c r="H70" s="383"/>
    </row>
    <row r="71" spans="1:11" x14ac:dyDescent="0.2">
      <c r="A71" s="100"/>
      <c r="B71" s="115" t="s">
        <v>65</v>
      </c>
      <c r="C71" s="80"/>
      <c r="D71" s="106">
        <v>99.2</v>
      </c>
      <c r="E71" s="333">
        <f t="shared" si="3"/>
        <v>721.58800000000008</v>
      </c>
      <c r="F71" s="360"/>
      <c r="G71" s="382"/>
      <c r="H71" s="383"/>
    </row>
    <row r="72" spans="1:11" x14ac:dyDescent="0.2">
      <c r="A72" s="100"/>
      <c r="B72" s="115" t="s">
        <v>88</v>
      </c>
      <c r="C72" s="80" t="s">
        <v>89</v>
      </c>
      <c r="D72" s="106">
        <v>103.5</v>
      </c>
      <c r="E72" s="333">
        <f t="shared" si="3"/>
        <v>725.88800000000003</v>
      </c>
      <c r="F72" s="360"/>
      <c r="G72" s="382"/>
      <c r="H72" s="383"/>
    </row>
    <row r="73" spans="1:11" x14ac:dyDescent="0.2">
      <c r="A73" s="100"/>
      <c r="B73" s="115" t="s">
        <v>67</v>
      </c>
      <c r="C73" s="80"/>
      <c r="D73" s="106">
        <v>103.5</v>
      </c>
      <c r="E73" s="333">
        <f t="shared" si="3"/>
        <v>725.88800000000003</v>
      </c>
      <c r="F73" s="360"/>
      <c r="G73" s="382"/>
      <c r="H73" s="383"/>
    </row>
    <row r="74" spans="1:11" x14ac:dyDescent="0.2">
      <c r="A74" s="100"/>
      <c r="B74" s="115" t="s">
        <v>68</v>
      </c>
      <c r="C74" s="80"/>
      <c r="D74" s="106">
        <v>115</v>
      </c>
      <c r="E74" s="333">
        <f t="shared" si="3"/>
        <v>737.38800000000003</v>
      </c>
      <c r="F74" s="360"/>
      <c r="G74" s="382"/>
      <c r="H74" s="383"/>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9" t="s">
        <v>90</v>
      </c>
      <c r="B77" s="410"/>
      <c r="C77" s="410"/>
      <c r="D77" s="410"/>
      <c r="E77" s="411"/>
      <c r="F77" s="111"/>
      <c r="H77" s="19"/>
    </row>
    <row r="78" spans="1:11" x14ac:dyDescent="0.2">
      <c r="A78" s="400"/>
      <c r="B78" s="401"/>
      <c r="C78" s="401"/>
      <c r="D78" s="401"/>
      <c r="E78" s="402"/>
      <c r="F78" s="108"/>
    </row>
    <row r="79" spans="1:11" x14ac:dyDescent="0.2">
      <c r="A79" s="400" t="s">
        <v>99</v>
      </c>
      <c r="B79" s="414"/>
      <c r="C79" s="414"/>
      <c r="D79" s="414"/>
      <c r="E79" s="415"/>
    </row>
    <row r="80" spans="1:11" x14ac:dyDescent="0.2">
      <c r="A80" s="400" t="s">
        <v>102</v>
      </c>
      <c r="B80" s="401"/>
      <c r="C80" s="401"/>
      <c r="D80" s="401"/>
      <c r="E80" s="402"/>
    </row>
    <row r="81" spans="1:6" x14ac:dyDescent="0.2">
      <c r="A81" s="403" t="s">
        <v>190</v>
      </c>
      <c r="B81" s="404"/>
      <c r="C81" s="404"/>
      <c r="D81" s="404"/>
      <c r="E81" s="405"/>
      <c r="F81" s="363"/>
    </row>
    <row r="82" spans="1:6" x14ac:dyDescent="0.2">
      <c r="A82" s="406" t="s">
        <v>100</v>
      </c>
      <c r="B82" s="407"/>
      <c r="C82" s="407"/>
      <c r="D82" s="407"/>
      <c r="E82" s="408"/>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zoomScaleNormal="100" zoomScaleSheetLayoutView="100" workbookViewId="0">
      <selection activeCell="G22" sqref="G22"/>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6" t="s">
        <v>93</v>
      </c>
      <c r="C7" s="416"/>
      <c r="D7" s="416"/>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8" t="s">
        <v>92</v>
      </c>
      <c r="B9" s="419"/>
      <c r="C9" s="419"/>
      <c r="D9" s="419"/>
      <c r="E9" s="193"/>
      <c r="F9" s="186"/>
      <c r="G9" s="187"/>
      <c r="H9" s="187"/>
      <c r="I9" s="186"/>
      <c r="J9" s="186"/>
    </row>
    <row r="10" spans="1:10" s="192" customFormat="1" ht="15.75" x14ac:dyDescent="0.25">
      <c r="A10" s="176" t="s">
        <v>189</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5"/>
      <c r="C15" s="199"/>
      <c r="D15" s="199"/>
      <c r="E15" s="190"/>
      <c r="F15" s="186"/>
      <c r="G15" s="187"/>
      <c r="H15" s="187"/>
      <c r="I15" s="186"/>
      <c r="J15" s="186"/>
    </row>
    <row r="16" spans="1:10" s="192" customFormat="1" ht="15.75" x14ac:dyDescent="0.25">
      <c r="A16" s="78" t="s">
        <v>25</v>
      </c>
      <c r="B16" s="387">
        <f>1296.65-29.78-23.58+14-5.62-25.38-13-61+3.5+0.3+0.9-53.3-4.7-104-102+74+80.5+40-5+49+4-75.82-54+53-9+2.2-2.2-3.8-76-62+15+30+60-1+76+42-74-48+23+63+2.96+3.6-0.6-32.04-5.96+39+21-2+39-50+30-23-60+29</f>
        <v>1084.8300000000004</v>
      </c>
      <c r="C16" s="101">
        <f>Petrol!C17</f>
        <v>2.8</v>
      </c>
      <c r="D16" s="83">
        <f>B16+C16</f>
        <v>1087.6300000000003</v>
      </c>
      <c r="E16" s="201"/>
      <c r="F16" s="359"/>
      <c r="G16" s="366"/>
      <c r="H16" s="187"/>
      <c r="I16" s="186"/>
      <c r="J16" s="186"/>
    </row>
    <row r="17" spans="1:10" s="192" customFormat="1" ht="15.75" x14ac:dyDescent="0.25">
      <c r="A17" s="3" t="s">
        <v>26</v>
      </c>
      <c r="B17" s="29"/>
      <c r="C17" s="24">
        <f>Petrol!C18</f>
        <v>7.4</v>
      </c>
      <c r="D17" s="80">
        <f>B16+C17</f>
        <v>1092.2300000000005</v>
      </c>
      <c r="E17" s="190"/>
      <c r="F17" s="359"/>
      <c r="G17" s="366"/>
      <c r="H17" s="187"/>
      <c r="I17" s="186"/>
      <c r="J17" s="186"/>
    </row>
    <row r="18" spans="1:10" s="192" customFormat="1" ht="15.75" x14ac:dyDescent="0.25">
      <c r="A18" s="3" t="s">
        <v>27</v>
      </c>
      <c r="B18" s="29"/>
      <c r="C18" s="24">
        <f>Petrol!C19</f>
        <v>11.5</v>
      </c>
      <c r="D18" s="80">
        <f>B16+C18</f>
        <v>1096.3300000000004</v>
      </c>
      <c r="E18" s="190"/>
      <c r="F18" s="359"/>
      <c r="G18" s="366"/>
      <c r="H18" s="187"/>
      <c r="I18" s="186"/>
      <c r="J18" s="186"/>
    </row>
    <row r="19" spans="1:10" s="192" customFormat="1" ht="15.75" x14ac:dyDescent="0.25">
      <c r="A19" s="3" t="s">
        <v>28</v>
      </c>
      <c r="B19" s="29"/>
      <c r="C19" s="24">
        <f>Petrol!C20</f>
        <v>16.899999999999999</v>
      </c>
      <c r="D19" s="80">
        <f>$B16+C19</f>
        <v>1101.7300000000005</v>
      </c>
      <c r="E19" s="190"/>
      <c r="F19" s="359"/>
      <c r="G19" s="366"/>
      <c r="H19" s="187"/>
      <c r="I19" s="186"/>
      <c r="J19" s="186"/>
    </row>
    <row r="20" spans="1:10" s="192" customFormat="1" ht="15.75" x14ac:dyDescent="0.25">
      <c r="A20" s="3" t="s">
        <v>29</v>
      </c>
      <c r="B20" s="29"/>
      <c r="C20" s="24">
        <f>Petrol!C21</f>
        <v>24.4</v>
      </c>
      <c r="D20" s="80">
        <f>$B16+C20</f>
        <v>1109.2300000000005</v>
      </c>
      <c r="E20" s="190"/>
      <c r="F20" s="359"/>
      <c r="G20" s="366"/>
      <c r="H20" s="187"/>
      <c r="I20" s="186"/>
      <c r="J20" s="186"/>
    </row>
    <row r="21" spans="1:10" s="192" customFormat="1" ht="15.75" x14ac:dyDescent="0.25">
      <c r="A21" s="3" t="s">
        <v>30</v>
      </c>
      <c r="B21" s="29"/>
      <c r="C21" s="24">
        <f>Petrol!C22</f>
        <v>35.4</v>
      </c>
      <c r="D21" s="80">
        <f>$B16+C21</f>
        <v>1120.2300000000005</v>
      </c>
      <c r="E21" s="190"/>
      <c r="F21" s="359"/>
      <c r="G21" s="366"/>
      <c r="H21" s="187"/>
      <c r="I21" s="186"/>
      <c r="J21" s="186"/>
    </row>
    <row r="22" spans="1:10" s="192" customFormat="1" ht="15.75" x14ac:dyDescent="0.25">
      <c r="A22" s="3" t="s">
        <v>31</v>
      </c>
      <c r="B22" s="29"/>
      <c r="C22" s="24">
        <f>Petrol!C23</f>
        <v>45.1</v>
      </c>
      <c r="D22" s="80">
        <f>$B16+C22</f>
        <v>1129.9300000000003</v>
      </c>
      <c r="E22" s="190"/>
      <c r="F22" s="359"/>
      <c r="G22" s="366"/>
      <c r="H22" s="187"/>
      <c r="I22" s="186"/>
      <c r="J22" s="186"/>
    </row>
    <row r="23" spans="1:10" s="192" customFormat="1" ht="15.75" x14ac:dyDescent="0.25">
      <c r="A23" s="3" t="s">
        <v>32</v>
      </c>
      <c r="B23" s="29"/>
      <c r="C23" s="24">
        <f>Petrol!C24</f>
        <v>63.6</v>
      </c>
      <c r="D23" s="80">
        <f>$B16+C23</f>
        <v>1148.4300000000003</v>
      </c>
      <c r="E23" s="190"/>
      <c r="F23" s="359"/>
      <c r="G23" s="366"/>
      <c r="H23" s="187"/>
      <c r="I23" s="186"/>
      <c r="J23" s="186"/>
    </row>
    <row r="24" spans="1:10" s="192" customFormat="1" ht="15.75" x14ac:dyDescent="0.25">
      <c r="A24" s="3" t="s">
        <v>33</v>
      </c>
      <c r="B24" s="29"/>
      <c r="C24" s="24">
        <f>Petrol!C25</f>
        <v>83.1</v>
      </c>
      <c r="D24" s="80">
        <f>$B16+C24</f>
        <v>1167.9300000000003</v>
      </c>
      <c r="E24" s="190"/>
      <c r="F24" s="359"/>
      <c r="G24" s="366"/>
      <c r="H24" s="187"/>
      <c r="I24" s="186"/>
      <c r="J24" s="186"/>
    </row>
    <row r="25" spans="1:10" s="192" customFormat="1" ht="15.75" x14ac:dyDescent="0.25">
      <c r="A25" s="3" t="s">
        <v>34</v>
      </c>
      <c r="B25" s="29"/>
      <c r="C25" s="24">
        <f>Petrol!C26</f>
        <v>95.399999999999991</v>
      </c>
      <c r="D25" s="80">
        <f>$B16+C25</f>
        <v>1180.2300000000005</v>
      </c>
      <c r="E25" s="190"/>
      <c r="F25" s="359"/>
      <c r="G25" s="366"/>
      <c r="H25" s="187"/>
      <c r="I25" s="186"/>
      <c r="J25" s="186"/>
    </row>
    <row r="26" spans="1:10" s="192" customFormat="1" ht="15.75" x14ac:dyDescent="0.25">
      <c r="A26" s="3" t="s">
        <v>35</v>
      </c>
      <c r="B26" s="29"/>
      <c r="C26" s="24">
        <f>Petrol!C27</f>
        <v>100.9</v>
      </c>
      <c r="D26" s="80">
        <f>$B16+C26</f>
        <v>1185.7300000000005</v>
      </c>
      <c r="E26" s="190"/>
      <c r="F26" s="359"/>
      <c r="G26" s="366"/>
      <c r="H26" s="187"/>
      <c r="I26" s="186"/>
      <c r="J26" s="186"/>
    </row>
    <row r="27" spans="1:10" s="192" customFormat="1" ht="15.75" x14ac:dyDescent="0.25">
      <c r="A27" s="3" t="s">
        <v>36</v>
      </c>
      <c r="B27" s="29"/>
      <c r="C27" s="24">
        <f>Petrol!C28</f>
        <v>102.39999999999999</v>
      </c>
      <c r="D27" s="80">
        <f>$B16+C27</f>
        <v>1187.2300000000005</v>
      </c>
      <c r="E27" s="190"/>
      <c r="F27" s="359"/>
      <c r="G27" s="366"/>
      <c r="H27" s="187"/>
      <c r="I27" s="186"/>
      <c r="J27" s="186"/>
    </row>
    <row r="28" spans="1:10" s="192" customFormat="1" ht="15.75" x14ac:dyDescent="0.25">
      <c r="A28" s="3" t="s">
        <v>37</v>
      </c>
      <c r="B28" s="29"/>
      <c r="C28" s="24">
        <f>Petrol!C29</f>
        <v>97.7</v>
      </c>
      <c r="D28" s="80">
        <f>$B16+C28</f>
        <v>1182.5300000000004</v>
      </c>
      <c r="E28" s="190"/>
      <c r="F28" s="359"/>
      <c r="G28" s="366"/>
      <c r="H28" s="187"/>
      <c r="I28" s="186"/>
      <c r="J28" s="186"/>
    </row>
    <row r="29" spans="1:10" s="192" customFormat="1" ht="15.75" x14ac:dyDescent="0.25">
      <c r="A29" s="3" t="s">
        <v>38</v>
      </c>
      <c r="B29" s="29"/>
      <c r="C29" s="24">
        <f>Petrol!C30</f>
        <v>115.1</v>
      </c>
      <c r="D29" s="80">
        <f>$B16+C29</f>
        <v>1199.9300000000003</v>
      </c>
      <c r="E29" s="190"/>
      <c r="F29" s="359"/>
      <c r="G29" s="366"/>
      <c r="H29" s="187"/>
      <c r="I29" s="186"/>
      <c r="J29" s="186"/>
    </row>
    <row r="30" spans="1:10" s="192" customFormat="1" ht="15.75" x14ac:dyDescent="0.25">
      <c r="A30" s="3" t="s">
        <v>39</v>
      </c>
      <c r="B30" s="29"/>
      <c r="C30" s="24">
        <f>Petrol!C31</f>
        <v>123</v>
      </c>
      <c r="D30" s="80">
        <f>$B16+C30</f>
        <v>1207.8300000000004</v>
      </c>
      <c r="E30" s="190"/>
      <c r="F30" s="359"/>
      <c r="G30" s="366"/>
      <c r="H30" s="187"/>
      <c r="I30" s="186"/>
      <c r="J30" s="186"/>
    </row>
    <row r="31" spans="1:10" s="192" customFormat="1" ht="15.75" x14ac:dyDescent="0.25">
      <c r="A31" s="81" t="s">
        <v>70</v>
      </c>
      <c r="B31" s="199"/>
      <c r="C31" s="24">
        <f>Petrol!C32</f>
        <v>45.1</v>
      </c>
      <c r="D31" s="80">
        <f>$B16+C31</f>
        <v>1129.9300000000003</v>
      </c>
      <c r="E31" s="190"/>
      <c r="F31" s="359"/>
      <c r="G31" s="366"/>
      <c r="H31" s="187"/>
      <c r="I31" s="186"/>
      <c r="J31" s="186"/>
    </row>
    <row r="32" spans="1:10" s="192" customFormat="1" ht="15.75" x14ac:dyDescent="0.25">
      <c r="A32" s="81" t="s">
        <v>71</v>
      </c>
      <c r="B32" s="199"/>
      <c r="C32" s="24">
        <f>Petrol!C33</f>
        <v>123</v>
      </c>
      <c r="D32" s="80">
        <f>$B16+C32</f>
        <v>1207.8300000000004</v>
      </c>
      <c r="E32" s="190"/>
      <c r="F32" s="359"/>
      <c r="G32" s="366"/>
      <c r="H32" s="187"/>
      <c r="I32" s="186"/>
      <c r="J32" s="186"/>
    </row>
    <row r="33" spans="1:10" s="192" customFormat="1" ht="15.75" x14ac:dyDescent="0.25">
      <c r="A33" s="200"/>
      <c r="B33" s="202"/>
      <c r="C33" s="202"/>
      <c r="D33" s="79"/>
      <c r="E33" s="203"/>
      <c r="F33" s="359"/>
      <c r="G33" s="208"/>
      <c r="H33" s="187"/>
      <c r="I33" s="186"/>
      <c r="J33" s="186"/>
    </row>
    <row r="34" spans="1:10" s="192" customFormat="1" ht="15.75" x14ac:dyDescent="0.25">
      <c r="A34" s="204"/>
      <c r="B34" s="189"/>
      <c r="C34" s="189"/>
      <c r="D34" s="80"/>
      <c r="E34" s="190"/>
      <c r="F34" s="359"/>
      <c r="G34" s="208"/>
      <c r="H34" s="187"/>
      <c r="I34" s="186"/>
      <c r="J34" s="186"/>
    </row>
    <row r="35" spans="1:10" s="192" customFormat="1" ht="15.75" x14ac:dyDescent="0.25">
      <c r="A35" s="3" t="s">
        <v>40</v>
      </c>
      <c r="B35" s="29">
        <f>B16</f>
        <v>1084.8300000000004</v>
      </c>
      <c r="C35" s="24">
        <f>Petrol!C36</f>
        <v>17.600000000000001</v>
      </c>
      <c r="D35" s="80">
        <f>$B16+C35</f>
        <v>1102.4300000000003</v>
      </c>
      <c r="E35" s="190"/>
      <c r="F35" s="359"/>
      <c r="G35" s="366"/>
      <c r="H35" s="187"/>
      <c r="I35" s="186"/>
      <c r="J35" s="186"/>
    </row>
    <row r="36" spans="1:10" s="192" customFormat="1" ht="15.75" x14ac:dyDescent="0.25">
      <c r="A36" s="3" t="s">
        <v>98</v>
      </c>
      <c r="B36" s="29"/>
      <c r="C36" s="24">
        <f>Petrol!C37</f>
        <v>27.7</v>
      </c>
      <c r="D36" s="80">
        <f>B35+C36</f>
        <v>1112.5300000000004</v>
      </c>
      <c r="E36" s="190"/>
      <c r="F36" s="359"/>
      <c r="G36" s="366"/>
      <c r="H36" s="187"/>
      <c r="I36" s="186"/>
      <c r="J36" s="186"/>
    </row>
    <row r="37" spans="1:10" s="192" customFormat="1" ht="15.75" x14ac:dyDescent="0.25">
      <c r="A37" s="3" t="s">
        <v>41</v>
      </c>
      <c r="B37" s="29"/>
      <c r="C37" s="24">
        <f>Petrol!C38</f>
        <v>21.9</v>
      </c>
      <c r="D37" s="80">
        <f>B35+C37</f>
        <v>1106.7300000000005</v>
      </c>
      <c r="E37" s="190"/>
      <c r="F37" s="359"/>
      <c r="G37" s="366"/>
      <c r="H37" s="187"/>
      <c r="I37" s="186"/>
      <c r="J37" s="186"/>
    </row>
    <row r="38" spans="1:10" s="192" customFormat="1" ht="15.75" x14ac:dyDescent="0.25">
      <c r="A38" s="3" t="s">
        <v>42</v>
      </c>
      <c r="B38" s="29"/>
      <c r="C38" s="24">
        <f>Petrol!C39</f>
        <v>31.1</v>
      </c>
      <c r="D38" s="80">
        <f>B35+C38</f>
        <v>1115.9300000000003</v>
      </c>
      <c r="E38" s="190"/>
      <c r="F38" s="359"/>
      <c r="G38" s="366"/>
      <c r="H38" s="187"/>
      <c r="I38" s="186"/>
      <c r="J38" s="186"/>
    </row>
    <row r="39" spans="1:10" s="192" customFormat="1" ht="15.75" x14ac:dyDescent="0.25">
      <c r="A39" s="3" t="s">
        <v>43</v>
      </c>
      <c r="B39" s="29"/>
      <c r="C39" s="24">
        <f>Petrol!C40</f>
        <v>42.7</v>
      </c>
      <c r="D39" s="80">
        <f>B35+C39</f>
        <v>1127.5300000000004</v>
      </c>
      <c r="E39" s="190"/>
      <c r="F39" s="359"/>
      <c r="G39" s="366"/>
      <c r="H39" s="187"/>
      <c r="I39" s="186"/>
      <c r="J39" s="186"/>
    </row>
    <row r="40" spans="1:10" s="192" customFormat="1" ht="15.75" x14ac:dyDescent="0.25">
      <c r="A40" s="3" t="s">
        <v>44</v>
      </c>
      <c r="B40" s="29"/>
      <c r="C40" s="24">
        <f>Petrol!C41</f>
        <v>40.200000000000003</v>
      </c>
      <c r="D40" s="80">
        <f>B35+C40</f>
        <v>1125.0300000000004</v>
      </c>
      <c r="E40" s="190"/>
      <c r="F40" s="359"/>
      <c r="G40" s="366"/>
      <c r="H40" s="187"/>
      <c r="I40" s="186"/>
      <c r="J40" s="186"/>
    </row>
    <row r="41" spans="1:10" s="192" customFormat="1" ht="15.75" x14ac:dyDescent="0.25">
      <c r="A41" s="3" t="s">
        <v>45</v>
      </c>
      <c r="B41" s="29"/>
      <c r="C41" s="24">
        <f>Petrol!C42</f>
        <v>51</v>
      </c>
      <c r="D41" s="80">
        <f>$B35+C41</f>
        <v>1135.8300000000004</v>
      </c>
      <c r="E41" s="190"/>
      <c r="F41" s="359"/>
      <c r="G41" s="366"/>
      <c r="H41" s="187"/>
      <c r="I41" s="186"/>
      <c r="J41" s="186"/>
    </row>
    <row r="42" spans="1:10" s="192" customFormat="1" ht="15.75" x14ac:dyDescent="0.25">
      <c r="A42" s="3" t="s">
        <v>46</v>
      </c>
      <c r="B42" s="29"/>
      <c r="C42" s="24">
        <f>Petrol!C43</f>
        <v>55</v>
      </c>
      <c r="D42" s="80">
        <f>$B35+C42</f>
        <v>1139.8300000000004</v>
      </c>
      <c r="E42" s="190"/>
      <c r="F42" s="359"/>
      <c r="G42" s="366"/>
      <c r="H42" s="187"/>
      <c r="I42" s="186"/>
      <c r="J42" s="186"/>
    </row>
    <row r="43" spans="1:10" s="192" customFormat="1" ht="15.75" x14ac:dyDescent="0.25">
      <c r="A43" s="3" t="s">
        <v>47</v>
      </c>
      <c r="B43" s="29"/>
      <c r="C43" s="24">
        <f>Petrol!C44</f>
        <v>64.400000000000006</v>
      </c>
      <c r="D43" s="80">
        <f>$B35+C43</f>
        <v>1149.2300000000005</v>
      </c>
      <c r="E43" s="190"/>
      <c r="F43" s="359"/>
      <c r="G43" s="366"/>
      <c r="H43" s="187"/>
      <c r="I43" s="186"/>
      <c r="J43" s="186"/>
    </row>
    <row r="44" spans="1:10" s="192" customFormat="1" ht="15.75" x14ac:dyDescent="0.25">
      <c r="A44" s="200"/>
      <c r="B44" s="202"/>
      <c r="C44" s="90"/>
      <c r="D44" s="79"/>
      <c r="E44" s="203"/>
      <c r="F44" s="359"/>
      <c r="G44" s="367"/>
      <c r="H44" s="187"/>
      <c r="I44" s="186"/>
      <c r="J44" s="186"/>
    </row>
    <row r="45" spans="1:10" s="192" customFormat="1" ht="15.75" x14ac:dyDescent="0.25">
      <c r="A45" s="204"/>
      <c r="B45" s="189"/>
      <c r="C45" s="189"/>
      <c r="D45" s="80"/>
      <c r="E45" s="190"/>
      <c r="F45" s="359"/>
      <c r="G45" s="208"/>
      <c r="H45" s="187"/>
      <c r="I45" s="186"/>
      <c r="J45" s="186"/>
    </row>
    <row r="46" spans="1:10" s="192" customFormat="1" ht="15.75" x14ac:dyDescent="0.25">
      <c r="A46" s="3" t="s">
        <v>48</v>
      </c>
      <c r="B46" s="29">
        <f>B16</f>
        <v>1084.8300000000004</v>
      </c>
      <c r="C46" s="24">
        <f>Petrol!C126</f>
        <v>12.1</v>
      </c>
      <c r="D46" s="80">
        <f>$B46+C46</f>
        <v>1096.9300000000003</v>
      </c>
      <c r="E46" s="190"/>
      <c r="F46" s="359"/>
      <c r="G46" s="366"/>
      <c r="H46" s="187"/>
      <c r="I46" s="186"/>
      <c r="J46" s="186"/>
    </row>
    <row r="47" spans="1:10" s="192" customFormat="1" ht="15.75" x14ac:dyDescent="0.25">
      <c r="A47" s="3" t="s">
        <v>49</v>
      </c>
      <c r="B47" s="29"/>
      <c r="C47" s="24">
        <f>Petrol!C127</f>
        <v>29</v>
      </c>
      <c r="D47" s="80">
        <f>$B46+C47</f>
        <v>1113.8300000000004</v>
      </c>
      <c r="E47" s="190"/>
      <c r="F47" s="359"/>
      <c r="G47" s="366"/>
      <c r="H47" s="187"/>
      <c r="I47" s="186"/>
      <c r="J47" s="186"/>
    </row>
    <row r="48" spans="1:10" s="192" customFormat="1" ht="15.75" x14ac:dyDescent="0.25">
      <c r="A48" s="3" t="s">
        <v>50</v>
      </c>
      <c r="B48" s="29"/>
      <c r="C48" s="24">
        <f>Petrol!C128</f>
        <v>36.700000000000003</v>
      </c>
      <c r="D48" s="80">
        <f>$B46+C48</f>
        <v>1121.5300000000004</v>
      </c>
      <c r="E48" s="190"/>
      <c r="F48" s="359"/>
      <c r="G48" s="366"/>
      <c r="H48" s="187"/>
      <c r="I48" s="186"/>
      <c r="J48" s="186"/>
    </row>
    <row r="49" spans="1:10" s="192" customFormat="1" ht="15.75" x14ac:dyDescent="0.25">
      <c r="A49" s="3" t="s">
        <v>51</v>
      </c>
      <c r="B49" s="29"/>
      <c r="C49" s="24">
        <f>Petrol!C129</f>
        <v>43.4</v>
      </c>
      <c r="D49" s="80">
        <f>$B46+C49</f>
        <v>1128.2300000000005</v>
      </c>
      <c r="E49" s="190"/>
      <c r="F49" s="359"/>
      <c r="G49" s="366"/>
      <c r="H49" s="187"/>
      <c r="I49" s="186"/>
      <c r="J49" s="186"/>
    </row>
    <row r="50" spans="1:10" s="192" customFormat="1" ht="15.75" x14ac:dyDescent="0.25">
      <c r="A50" s="82" t="s">
        <v>52</v>
      </c>
      <c r="B50" s="83" t="s">
        <v>53</v>
      </c>
      <c r="C50" s="24">
        <f>Petrol!C130</f>
        <v>41.5</v>
      </c>
      <c r="D50" s="83">
        <f>$B46+C50</f>
        <v>1126.3300000000004</v>
      </c>
      <c r="E50" s="201"/>
      <c r="F50" s="359"/>
      <c r="G50" s="366"/>
      <c r="H50" s="187"/>
      <c r="I50" s="186"/>
      <c r="J50" s="186"/>
    </row>
    <row r="51" spans="1:10" s="192" customFormat="1" ht="15.75" x14ac:dyDescent="0.25">
      <c r="A51" s="3" t="s">
        <v>54</v>
      </c>
      <c r="B51" s="29"/>
      <c r="C51" s="24">
        <f>Petrol!C131</f>
        <v>54.5</v>
      </c>
      <c r="D51" s="80">
        <f>$B46+C51</f>
        <v>1139.3300000000004</v>
      </c>
      <c r="E51" s="190"/>
      <c r="F51" s="359"/>
      <c r="G51" s="366"/>
      <c r="H51" s="187"/>
      <c r="I51" s="186"/>
      <c r="J51" s="186"/>
    </row>
    <row r="52" spans="1:10" s="192" customFormat="1" ht="15.75" x14ac:dyDescent="0.25">
      <c r="A52" s="3" t="s">
        <v>55</v>
      </c>
      <c r="B52" s="29"/>
      <c r="C52" s="24">
        <f>Petrol!C132</f>
        <v>71.7</v>
      </c>
      <c r="D52" s="80">
        <f>$B46+C52</f>
        <v>1156.5300000000004</v>
      </c>
      <c r="E52" s="190"/>
      <c r="F52" s="359"/>
      <c r="G52" s="366"/>
      <c r="H52" s="187"/>
      <c r="I52" s="186"/>
      <c r="J52" s="186"/>
    </row>
    <row r="53" spans="1:10" s="192" customFormat="1" ht="15.75" x14ac:dyDescent="0.25">
      <c r="A53" s="3" t="s">
        <v>56</v>
      </c>
      <c r="B53" s="29"/>
      <c r="C53" s="24">
        <f>Petrol!C133</f>
        <v>78.8</v>
      </c>
      <c r="D53" s="80">
        <f>$B46+C53</f>
        <v>1163.6300000000003</v>
      </c>
      <c r="E53" s="190"/>
      <c r="F53" s="359"/>
      <c r="G53" s="366"/>
      <c r="H53" s="187"/>
      <c r="I53" s="186"/>
      <c r="J53" s="186"/>
    </row>
    <row r="54" spans="1:10" s="192" customFormat="1" ht="15.75" x14ac:dyDescent="0.25">
      <c r="A54" s="3" t="s">
        <v>57</v>
      </c>
      <c r="B54" s="29"/>
      <c r="C54" s="24">
        <f>Petrol!C134</f>
        <v>93</v>
      </c>
      <c r="D54" s="80">
        <f>$B46+C54</f>
        <v>1177.8300000000004</v>
      </c>
      <c r="E54" s="190"/>
      <c r="F54" s="359"/>
      <c r="G54" s="366"/>
      <c r="H54" s="187"/>
      <c r="I54" s="186"/>
      <c r="J54" s="186"/>
    </row>
    <row r="55" spans="1:10" s="192" customFormat="1" ht="15.75" x14ac:dyDescent="0.25">
      <c r="A55" s="3" t="s">
        <v>58</v>
      </c>
      <c r="B55" s="189"/>
      <c r="C55" s="24">
        <f>Petrol!C135</f>
        <v>110.1</v>
      </c>
      <c r="D55" s="80">
        <f>$B46+C55</f>
        <v>1194.9300000000003</v>
      </c>
      <c r="E55" s="190"/>
      <c r="F55" s="359"/>
      <c r="G55" s="366"/>
      <c r="H55" s="187"/>
      <c r="I55" s="186"/>
      <c r="J55" s="186"/>
    </row>
    <row r="56" spans="1:10" s="192" customFormat="1" ht="15.75" x14ac:dyDescent="0.25">
      <c r="A56" s="3" t="s">
        <v>59</v>
      </c>
      <c r="B56" s="189"/>
      <c r="C56" s="24">
        <f>Petrol!C136</f>
        <v>97.1</v>
      </c>
      <c r="D56" s="80">
        <f>$B46+C56</f>
        <v>1181.9300000000003</v>
      </c>
      <c r="E56" s="190"/>
      <c r="F56" s="359"/>
      <c r="G56" s="366"/>
      <c r="H56" s="187"/>
      <c r="I56" s="186"/>
      <c r="J56" s="186"/>
    </row>
    <row r="57" spans="1:10" s="192" customFormat="1" ht="15.75" x14ac:dyDescent="0.25">
      <c r="A57" s="3" t="s">
        <v>60</v>
      </c>
      <c r="B57" s="189"/>
      <c r="C57" s="24">
        <f>Petrol!C137</f>
        <v>95.7</v>
      </c>
      <c r="D57" s="80">
        <f>$B46+C57</f>
        <v>1180.5300000000004</v>
      </c>
      <c r="E57" s="190"/>
      <c r="F57" s="359"/>
      <c r="G57" s="366"/>
      <c r="H57" s="187"/>
      <c r="I57" s="186"/>
      <c r="J57" s="186"/>
    </row>
    <row r="58" spans="1:10" s="192" customFormat="1" ht="15.75" x14ac:dyDescent="0.25">
      <c r="A58" s="3" t="s">
        <v>61</v>
      </c>
      <c r="B58" s="189"/>
      <c r="C58" s="24">
        <f>Petrol!C138</f>
        <v>111.1</v>
      </c>
      <c r="D58" s="80">
        <f>$B46+C58</f>
        <v>1195.9300000000003</v>
      </c>
      <c r="E58" s="190"/>
      <c r="F58" s="359"/>
      <c r="G58" s="366"/>
      <c r="H58" s="187"/>
      <c r="I58" s="186"/>
      <c r="J58" s="186"/>
    </row>
    <row r="59" spans="1:10" s="192" customFormat="1" ht="15.75" x14ac:dyDescent="0.25">
      <c r="A59" s="81" t="s">
        <v>72</v>
      </c>
      <c r="B59" s="199"/>
      <c r="C59" s="24">
        <f>Petrol!C139</f>
        <v>36.700000000000003</v>
      </c>
      <c r="D59" s="80">
        <f>$B46+C59</f>
        <v>1121.5300000000004</v>
      </c>
      <c r="E59" s="190"/>
      <c r="F59" s="359"/>
      <c r="G59" s="366"/>
      <c r="H59" s="187"/>
      <c r="I59" s="186"/>
      <c r="J59" s="186"/>
    </row>
    <row r="60" spans="1:10" s="192" customFormat="1" ht="15.75" x14ac:dyDescent="0.25">
      <c r="A60" s="81" t="s">
        <v>73</v>
      </c>
      <c r="B60" s="199"/>
      <c r="C60" s="24">
        <f>Petrol!C140</f>
        <v>43.4</v>
      </c>
      <c r="D60" s="80">
        <f>$B46+C60</f>
        <v>1128.2300000000005</v>
      </c>
      <c r="E60" s="190"/>
      <c r="F60" s="359"/>
      <c r="G60" s="366"/>
      <c r="H60" s="187"/>
      <c r="I60" s="186"/>
      <c r="J60" s="186"/>
    </row>
    <row r="61" spans="1:10" s="192" customFormat="1" ht="15.75" x14ac:dyDescent="0.25">
      <c r="A61" s="81" t="s">
        <v>74</v>
      </c>
      <c r="B61" s="199"/>
      <c r="C61" s="24">
        <f>Petrol!C141</f>
        <v>54.5</v>
      </c>
      <c r="D61" s="80">
        <f>$B46+C61</f>
        <v>1139.3300000000004</v>
      </c>
      <c r="E61" s="190"/>
      <c r="F61" s="359"/>
      <c r="G61" s="366"/>
      <c r="H61" s="187"/>
      <c r="I61" s="186"/>
      <c r="J61" s="186"/>
    </row>
    <row r="62" spans="1:10" s="192" customFormat="1" ht="15.75" x14ac:dyDescent="0.25">
      <c r="A62" s="81" t="s">
        <v>75</v>
      </c>
      <c r="B62" s="199"/>
      <c r="C62" s="24">
        <f>Petrol!C142</f>
        <v>71.7</v>
      </c>
      <c r="D62" s="80">
        <f>$B46+C62</f>
        <v>1156.5300000000004</v>
      </c>
      <c r="E62" s="190"/>
      <c r="F62" s="359"/>
      <c r="G62" s="366"/>
      <c r="H62" s="187"/>
      <c r="I62" s="186"/>
      <c r="J62" s="186"/>
    </row>
    <row r="63" spans="1:10" s="192" customFormat="1" ht="15.75" x14ac:dyDescent="0.25">
      <c r="A63" s="81" t="s">
        <v>76</v>
      </c>
      <c r="B63" s="199"/>
      <c r="C63" s="24">
        <f>Petrol!C143</f>
        <v>78.8</v>
      </c>
      <c r="D63" s="80">
        <f>$B46+C63</f>
        <v>1163.6300000000003</v>
      </c>
      <c r="E63" s="190"/>
      <c r="F63" s="359"/>
      <c r="G63" s="366"/>
      <c r="H63" s="187"/>
      <c r="I63" s="186"/>
      <c r="J63" s="186"/>
    </row>
    <row r="64" spans="1:10" s="192" customFormat="1" ht="15.75" x14ac:dyDescent="0.25">
      <c r="A64" s="81" t="s">
        <v>77</v>
      </c>
      <c r="B64" s="199"/>
      <c r="C64" s="24">
        <f>Petrol!C144</f>
        <v>93</v>
      </c>
      <c r="D64" s="80">
        <f>$B46+C64</f>
        <v>1177.8300000000004</v>
      </c>
      <c r="E64" s="190"/>
      <c r="F64" s="359"/>
      <c r="G64" s="366"/>
      <c r="H64" s="187"/>
      <c r="I64" s="186"/>
      <c r="J64" s="186"/>
    </row>
    <row r="65" spans="1:10" s="192" customFormat="1" ht="15.75" x14ac:dyDescent="0.25">
      <c r="A65" s="81" t="s">
        <v>78</v>
      </c>
      <c r="B65" s="199"/>
      <c r="C65" s="24">
        <f>Petrol!C145</f>
        <v>110.1</v>
      </c>
      <c r="D65" s="80">
        <f>$B46+C65</f>
        <v>1194.9300000000003</v>
      </c>
      <c r="E65" s="190"/>
      <c r="F65" s="359"/>
      <c r="G65" s="366"/>
      <c r="H65" s="187"/>
      <c r="I65" s="186"/>
      <c r="J65" s="186"/>
    </row>
    <row r="66" spans="1:10" s="192" customFormat="1" ht="15.75" x14ac:dyDescent="0.25">
      <c r="A66" s="81" t="s">
        <v>79</v>
      </c>
      <c r="B66" s="199"/>
      <c r="C66" s="24">
        <f>Petrol!C146</f>
        <v>111.1</v>
      </c>
      <c r="D66" s="80">
        <f>$B46+C66</f>
        <v>1195.9300000000003</v>
      </c>
      <c r="E66" s="190"/>
      <c r="F66" s="359"/>
      <c r="G66" s="366"/>
      <c r="H66" s="187"/>
      <c r="I66" s="186"/>
      <c r="J66" s="186"/>
    </row>
    <row r="67" spans="1:10" s="192" customFormat="1" ht="15.75" x14ac:dyDescent="0.25">
      <c r="A67" s="78"/>
      <c r="B67" s="202"/>
      <c r="C67" s="202"/>
      <c r="D67" s="79"/>
      <c r="E67" s="203"/>
      <c r="F67" s="359"/>
      <c r="G67" s="208"/>
      <c r="H67" s="187"/>
      <c r="I67" s="186"/>
      <c r="J67" s="186"/>
    </row>
    <row r="68" spans="1:10" s="192" customFormat="1" ht="15.75" x14ac:dyDescent="0.25">
      <c r="A68" s="3"/>
      <c r="B68" s="189"/>
      <c r="C68" s="189"/>
      <c r="D68" s="80"/>
      <c r="E68" s="190"/>
      <c r="F68" s="359"/>
      <c r="G68" s="208"/>
      <c r="H68" s="187"/>
      <c r="I68" s="186"/>
      <c r="J68" s="186"/>
    </row>
    <row r="69" spans="1:10" s="192" customFormat="1" ht="15.75" x14ac:dyDescent="0.25">
      <c r="A69" s="3" t="s">
        <v>62</v>
      </c>
      <c r="B69" s="29">
        <f>B16</f>
        <v>1084.8300000000004</v>
      </c>
      <c r="C69" s="24">
        <f>Petrol!C70</f>
        <v>64.7</v>
      </c>
      <c r="D69" s="80">
        <f>$B46+C69</f>
        <v>1149.5300000000004</v>
      </c>
      <c r="E69" s="190"/>
      <c r="F69" s="359"/>
      <c r="G69" s="366"/>
      <c r="H69" s="187"/>
      <c r="I69" s="186"/>
      <c r="J69" s="186"/>
    </row>
    <row r="70" spans="1:10" s="192" customFormat="1" ht="15.75" x14ac:dyDescent="0.25">
      <c r="A70" s="3" t="s">
        <v>63</v>
      </c>
      <c r="B70" s="29"/>
      <c r="C70" s="24">
        <f>Petrol!C71</f>
        <v>88</v>
      </c>
      <c r="D70" s="80">
        <f>$B46+C70</f>
        <v>1172.8300000000004</v>
      </c>
      <c r="E70" s="190"/>
      <c r="F70" s="359"/>
      <c r="G70" s="366"/>
      <c r="H70" s="187"/>
      <c r="I70" s="186"/>
      <c r="J70" s="186"/>
    </row>
    <row r="71" spans="1:10" s="192" customFormat="1" ht="15.75" x14ac:dyDescent="0.25">
      <c r="A71" s="3" t="s">
        <v>64</v>
      </c>
      <c r="B71" s="29"/>
      <c r="C71" s="24">
        <f>Petrol!C72</f>
        <v>100.7</v>
      </c>
      <c r="D71" s="80">
        <f>$B46+C71</f>
        <v>1185.5300000000004</v>
      </c>
      <c r="E71" s="190"/>
      <c r="F71" s="359"/>
      <c r="G71" s="366"/>
      <c r="H71" s="187"/>
      <c r="I71" s="186"/>
      <c r="J71" s="186"/>
    </row>
    <row r="72" spans="1:10" s="192" customFormat="1" ht="15.75" x14ac:dyDescent="0.25">
      <c r="A72" s="3" t="s">
        <v>65</v>
      </c>
      <c r="B72" s="29"/>
      <c r="C72" s="24">
        <f>Petrol!C73</f>
        <v>99.2</v>
      </c>
      <c r="D72" s="80">
        <f>$B46+C72</f>
        <v>1184.0300000000004</v>
      </c>
      <c r="E72" s="190"/>
      <c r="F72" s="359"/>
      <c r="G72" s="366"/>
      <c r="H72" s="187"/>
      <c r="I72" s="186"/>
      <c r="J72" s="186"/>
    </row>
    <row r="73" spans="1:10" s="192" customFormat="1" ht="15.75" x14ac:dyDescent="0.25">
      <c r="A73" s="3" t="s">
        <v>88</v>
      </c>
      <c r="B73" s="80" t="s">
        <v>89</v>
      </c>
      <c r="C73" s="24">
        <f>Petrol!C74</f>
        <v>103.5</v>
      </c>
      <c r="D73" s="80">
        <f>$B46+C73</f>
        <v>1188.3300000000004</v>
      </c>
      <c r="E73" s="190"/>
      <c r="F73" s="359"/>
      <c r="G73" s="366"/>
      <c r="H73" s="187"/>
      <c r="I73" s="186"/>
      <c r="J73" s="186"/>
    </row>
    <row r="74" spans="1:10" s="192" customFormat="1" ht="15.75" x14ac:dyDescent="0.25">
      <c r="A74" s="3" t="s">
        <v>67</v>
      </c>
      <c r="B74" s="29"/>
      <c r="C74" s="24">
        <f>Petrol!C75</f>
        <v>103.5</v>
      </c>
      <c r="D74" s="80">
        <f>$B46+C74</f>
        <v>1188.3300000000004</v>
      </c>
      <c r="E74" s="190"/>
      <c r="F74" s="359"/>
      <c r="G74" s="366"/>
      <c r="H74" s="187"/>
      <c r="I74" s="186"/>
      <c r="J74" s="186"/>
    </row>
    <row r="75" spans="1:10" s="192" customFormat="1" ht="15.75" x14ac:dyDescent="0.25">
      <c r="A75" s="3" t="s">
        <v>68</v>
      </c>
      <c r="B75" s="29"/>
      <c r="C75" s="24">
        <f>Petrol!C76</f>
        <v>115</v>
      </c>
      <c r="D75" s="80">
        <f>$B46+C75</f>
        <v>1199.8300000000004</v>
      </c>
      <c r="E75" s="190"/>
      <c r="F75" s="359"/>
      <c r="G75" s="366"/>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6" t="s">
        <v>94</v>
      </c>
      <c r="C83" s="417"/>
      <c r="D83" s="417"/>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0" t="str">
        <f>A9</f>
        <v xml:space="preserve">WHOLESALE PRICES IN THE REPUBLIC OF SOUTH AFRICA </v>
      </c>
      <c r="B85" s="421"/>
      <c r="C85" s="421"/>
      <c r="D85" s="421"/>
      <c r="E85" s="193"/>
      <c r="F85" s="186"/>
      <c r="G85" s="187"/>
      <c r="H85" s="187"/>
      <c r="I85" s="186"/>
      <c r="J85" s="186"/>
    </row>
    <row r="86" spans="1:10" s="192" customFormat="1" ht="15.75" x14ac:dyDescent="0.25">
      <c r="A86" s="214" t="str">
        <f>A10</f>
        <v>EFFECTIVE 02 AUGUST 2017</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30">
        <f>1246.69+14-4.62-24.38-13-60+3.5+0.3+0.9-54.3-4.7-105-102+74+80.5+42-5+46+4-73.82-51+51-10+2.2-1.8-2.2-78-63+14+30+62-2+76+41-73-49+23+63+2.96+3.6-0.6-31.04-5.96+37+21-2+39-50+32-23-60+30</f>
        <v>1090.2300000000002</v>
      </c>
      <c r="C92" s="101">
        <f t="shared" ref="C92:C108" si="0">C16</f>
        <v>2.8</v>
      </c>
      <c r="D92" s="83">
        <f>B92+C92</f>
        <v>1093.0300000000002</v>
      </c>
      <c r="E92" s="201"/>
      <c r="F92" s="359"/>
      <c r="G92" s="366"/>
      <c r="H92" s="187"/>
      <c r="I92" s="186"/>
      <c r="J92" s="186"/>
    </row>
    <row r="93" spans="1:10" s="192" customFormat="1" ht="15.75" x14ac:dyDescent="0.25">
      <c r="A93" s="3" t="s">
        <v>26</v>
      </c>
      <c r="B93" s="29"/>
      <c r="C93" s="24">
        <f t="shared" si="0"/>
        <v>7.4</v>
      </c>
      <c r="D93" s="80">
        <f>B92+C93</f>
        <v>1097.6300000000003</v>
      </c>
      <c r="E93" s="190"/>
      <c r="F93" s="359"/>
      <c r="G93" s="366"/>
      <c r="H93" s="187"/>
      <c r="I93" s="186"/>
      <c r="J93" s="186"/>
    </row>
    <row r="94" spans="1:10" s="192" customFormat="1" ht="15.75" x14ac:dyDescent="0.25">
      <c r="A94" s="3" t="s">
        <v>27</v>
      </c>
      <c r="B94" s="29"/>
      <c r="C94" s="24">
        <f t="shared" si="0"/>
        <v>11.5</v>
      </c>
      <c r="D94" s="80">
        <f>B92+C94</f>
        <v>1101.7300000000002</v>
      </c>
      <c r="E94" s="190"/>
      <c r="F94" s="359"/>
      <c r="G94" s="366"/>
      <c r="H94" s="187"/>
      <c r="I94" s="186"/>
      <c r="J94" s="186"/>
    </row>
    <row r="95" spans="1:10" s="192" customFormat="1" ht="15.75" x14ac:dyDescent="0.25">
      <c r="A95" s="3" t="s">
        <v>28</v>
      </c>
      <c r="B95" s="29"/>
      <c r="C95" s="24">
        <f t="shared" si="0"/>
        <v>16.899999999999999</v>
      </c>
      <c r="D95" s="80">
        <f>$B92+C95</f>
        <v>1107.1300000000003</v>
      </c>
      <c r="E95" s="190"/>
      <c r="F95" s="359"/>
      <c r="G95" s="366"/>
      <c r="H95" s="187"/>
      <c r="I95" s="186"/>
      <c r="J95" s="186"/>
    </row>
    <row r="96" spans="1:10" s="192" customFormat="1" ht="15.75" x14ac:dyDescent="0.25">
      <c r="A96" s="3" t="s">
        <v>29</v>
      </c>
      <c r="B96" s="29"/>
      <c r="C96" s="24">
        <f t="shared" si="0"/>
        <v>24.4</v>
      </c>
      <c r="D96" s="80">
        <f>$B92+C96</f>
        <v>1114.6300000000003</v>
      </c>
      <c r="E96" s="190"/>
      <c r="F96" s="359"/>
      <c r="G96" s="366"/>
      <c r="H96" s="187"/>
      <c r="I96" s="186"/>
      <c r="J96" s="186"/>
    </row>
    <row r="97" spans="1:10" s="192" customFormat="1" ht="15.75" x14ac:dyDescent="0.25">
      <c r="A97" s="3" t="s">
        <v>30</v>
      </c>
      <c r="B97" s="29"/>
      <c r="C97" s="24">
        <f t="shared" si="0"/>
        <v>35.4</v>
      </c>
      <c r="D97" s="80">
        <f>$B92+C97</f>
        <v>1125.6300000000003</v>
      </c>
      <c r="E97" s="190"/>
      <c r="F97" s="359"/>
      <c r="G97" s="366"/>
      <c r="H97" s="187"/>
      <c r="I97" s="186"/>
      <c r="J97" s="186"/>
    </row>
    <row r="98" spans="1:10" s="192" customFormat="1" ht="15.75" x14ac:dyDescent="0.25">
      <c r="A98" s="3" t="s">
        <v>31</v>
      </c>
      <c r="B98" s="29"/>
      <c r="C98" s="24">
        <f t="shared" si="0"/>
        <v>45.1</v>
      </c>
      <c r="D98" s="80">
        <f>$B92+C98</f>
        <v>1135.3300000000002</v>
      </c>
      <c r="E98" s="190"/>
      <c r="F98" s="359"/>
      <c r="G98" s="366"/>
      <c r="H98" s="187"/>
      <c r="I98" s="186"/>
      <c r="J98" s="186"/>
    </row>
    <row r="99" spans="1:10" s="192" customFormat="1" ht="15.75" x14ac:dyDescent="0.25">
      <c r="A99" s="3" t="s">
        <v>32</v>
      </c>
      <c r="B99" s="29"/>
      <c r="C99" s="24">
        <f t="shared" si="0"/>
        <v>63.6</v>
      </c>
      <c r="D99" s="80">
        <f>$B92+C99</f>
        <v>1153.8300000000002</v>
      </c>
      <c r="E99" s="190"/>
      <c r="F99" s="359"/>
      <c r="G99" s="366"/>
      <c r="H99" s="187"/>
      <c r="I99" s="186"/>
      <c r="J99" s="186"/>
    </row>
    <row r="100" spans="1:10" s="192" customFormat="1" ht="15.75" x14ac:dyDescent="0.25">
      <c r="A100" s="3" t="s">
        <v>33</v>
      </c>
      <c r="B100" s="29"/>
      <c r="C100" s="24">
        <f t="shared" si="0"/>
        <v>83.1</v>
      </c>
      <c r="D100" s="80">
        <f>$B92+C100</f>
        <v>1173.3300000000002</v>
      </c>
      <c r="E100" s="190"/>
      <c r="F100" s="359"/>
      <c r="G100" s="366"/>
      <c r="H100" s="187"/>
      <c r="I100" s="186"/>
      <c r="J100" s="186"/>
    </row>
    <row r="101" spans="1:10" s="192" customFormat="1" ht="15.75" x14ac:dyDescent="0.25">
      <c r="A101" s="3" t="s">
        <v>34</v>
      </c>
      <c r="B101" s="29"/>
      <c r="C101" s="24">
        <f t="shared" si="0"/>
        <v>95.399999999999991</v>
      </c>
      <c r="D101" s="80">
        <f>$B92+C101</f>
        <v>1185.6300000000003</v>
      </c>
      <c r="E101" s="190"/>
      <c r="F101" s="359"/>
      <c r="G101" s="366"/>
      <c r="H101" s="187"/>
      <c r="I101" s="186"/>
      <c r="J101" s="186"/>
    </row>
    <row r="102" spans="1:10" s="192" customFormat="1" ht="15.75" x14ac:dyDescent="0.25">
      <c r="A102" s="3" t="s">
        <v>35</v>
      </c>
      <c r="B102" s="29"/>
      <c r="C102" s="24">
        <f t="shared" si="0"/>
        <v>100.9</v>
      </c>
      <c r="D102" s="80">
        <f>$B92+C102</f>
        <v>1191.1300000000003</v>
      </c>
      <c r="E102" s="190"/>
      <c r="F102" s="359"/>
      <c r="G102" s="366"/>
      <c r="H102" s="187"/>
      <c r="I102" s="186"/>
      <c r="J102" s="186"/>
    </row>
    <row r="103" spans="1:10" s="192" customFormat="1" ht="15.75" x14ac:dyDescent="0.25">
      <c r="A103" s="3" t="s">
        <v>36</v>
      </c>
      <c r="B103" s="29"/>
      <c r="C103" s="24">
        <f t="shared" si="0"/>
        <v>102.39999999999999</v>
      </c>
      <c r="D103" s="80">
        <f>$B92+C103</f>
        <v>1192.6300000000003</v>
      </c>
      <c r="E103" s="190"/>
      <c r="F103" s="359"/>
      <c r="G103" s="366"/>
      <c r="H103" s="187"/>
      <c r="I103" s="186"/>
      <c r="J103" s="186"/>
    </row>
    <row r="104" spans="1:10" s="192" customFormat="1" ht="15.75" x14ac:dyDescent="0.25">
      <c r="A104" s="3" t="s">
        <v>37</v>
      </c>
      <c r="B104" s="29"/>
      <c r="C104" s="24">
        <f t="shared" si="0"/>
        <v>97.7</v>
      </c>
      <c r="D104" s="80">
        <f>$B92+C104</f>
        <v>1187.9300000000003</v>
      </c>
      <c r="E104" s="190"/>
      <c r="F104" s="359"/>
      <c r="G104" s="366"/>
      <c r="H104" s="187"/>
      <c r="I104" s="186"/>
      <c r="J104" s="186"/>
    </row>
    <row r="105" spans="1:10" s="192" customFormat="1" ht="15.75" x14ac:dyDescent="0.25">
      <c r="A105" s="3" t="s">
        <v>38</v>
      </c>
      <c r="B105" s="29"/>
      <c r="C105" s="24">
        <f t="shared" si="0"/>
        <v>115.1</v>
      </c>
      <c r="D105" s="80">
        <f>$B92+C105</f>
        <v>1205.3300000000002</v>
      </c>
      <c r="E105" s="190"/>
      <c r="F105" s="359"/>
      <c r="G105" s="366"/>
      <c r="H105" s="187"/>
      <c r="I105" s="186"/>
      <c r="J105" s="186"/>
    </row>
    <row r="106" spans="1:10" s="192" customFormat="1" ht="15.75" x14ac:dyDescent="0.25">
      <c r="A106" s="3" t="s">
        <v>39</v>
      </c>
      <c r="B106" s="29"/>
      <c r="C106" s="24">
        <f t="shared" si="0"/>
        <v>123</v>
      </c>
      <c r="D106" s="80">
        <f>$B92+C106</f>
        <v>1213.2300000000002</v>
      </c>
      <c r="E106" s="190"/>
      <c r="F106" s="359"/>
      <c r="G106" s="366"/>
      <c r="H106" s="187"/>
      <c r="I106" s="186"/>
      <c r="J106" s="186"/>
    </row>
    <row r="107" spans="1:10" s="192" customFormat="1" ht="15.75" x14ac:dyDescent="0.25">
      <c r="A107" s="81" t="s">
        <v>70</v>
      </c>
      <c r="B107" s="199"/>
      <c r="C107" s="24">
        <f t="shared" si="0"/>
        <v>45.1</v>
      </c>
      <c r="D107" s="80">
        <f>$B92+C107</f>
        <v>1135.3300000000002</v>
      </c>
      <c r="E107" s="190"/>
      <c r="F107" s="359"/>
      <c r="G107" s="366"/>
      <c r="H107" s="187"/>
      <c r="I107" s="186"/>
      <c r="J107" s="186"/>
    </row>
    <row r="108" spans="1:10" s="192" customFormat="1" ht="15.75" x14ac:dyDescent="0.25">
      <c r="A108" s="81" t="s">
        <v>71</v>
      </c>
      <c r="B108" s="199"/>
      <c r="C108" s="24">
        <f t="shared" si="0"/>
        <v>123</v>
      </c>
      <c r="D108" s="80">
        <f>$B92+C108</f>
        <v>1213.2300000000002</v>
      </c>
      <c r="E108" s="190"/>
      <c r="F108" s="359"/>
      <c r="G108" s="366"/>
      <c r="H108" s="187"/>
      <c r="I108" s="186"/>
      <c r="J108" s="186"/>
    </row>
    <row r="109" spans="1:10" s="192" customFormat="1" ht="15.75" x14ac:dyDescent="0.25">
      <c r="A109" s="200"/>
      <c r="B109" s="202"/>
      <c r="C109" s="202"/>
      <c r="D109" s="79"/>
      <c r="E109" s="203"/>
      <c r="F109" s="359"/>
      <c r="G109" s="208"/>
      <c r="H109" s="187"/>
      <c r="I109" s="186"/>
      <c r="J109" s="186"/>
    </row>
    <row r="110" spans="1:10" s="192" customFormat="1" ht="15.75" x14ac:dyDescent="0.25">
      <c r="A110" s="204"/>
      <c r="B110" s="189"/>
      <c r="C110" s="189"/>
      <c r="D110" s="80"/>
      <c r="E110" s="190"/>
      <c r="F110" s="359"/>
      <c r="G110" s="208"/>
      <c r="H110" s="187"/>
      <c r="I110" s="186"/>
      <c r="J110" s="186"/>
    </row>
    <row r="111" spans="1:10" s="192" customFormat="1" ht="15.75" x14ac:dyDescent="0.25">
      <c r="A111" s="3" t="s">
        <v>40</v>
      </c>
      <c r="B111" s="29">
        <f>B92</f>
        <v>1090.2300000000002</v>
      </c>
      <c r="C111" s="24">
        <f t="shared" ref="C111:C119" si="1">C35</f>
        <v>17.600000000000001</v>
      </c>
      <c r="D111" s="80">
        <f>$B92+C111</f>
        <v>1107.8300000000002</v>
      </c>
      <c r="E111" s="190"/>
      <c r="F111" s="359"/>
      <c r="G111" s="366"/>
      <c r="H111" s="187"/>
      <c r="I111" s="186"/>
      <c r="J111" s="186"/>
    </row>
    <row r="112" spans="1:10" s="192" customFormat="1" ht="15.75" x14ac:dyDescent="0.25">
      <c r="A112" s="3" t="s">
        <v>98</v>
      </c>
      <c r="B112" s="29"/>
      <c r="C112" s="24">
        <f t="shared" si="1"/>
        <v>27.7</v>
      </c>
      <c r="D112" s="80">
        <f>B111+C112</f>
        <v>1117.9300000000003</v>
      </c>
      <c r="E112" s="190"/>
      <c r="F112" s="359"/>
      <c r="G112" s="366"/>
      <c r="H112" s="187"/>
      <c r="I112" s="186"/>
      <c r="J112" s="186"/>
    </row>
    <row r="113" spans="1:10" s="192" customFormat="1" ht="15.75" x14ac:dyDescent="0.25">
      <c r="A113" s="3" t="s">
        <v>41</v>
      </c>
      <c r="B113" s="29"/>
      <c r="C113" s="24">
        <f t="shared" si="1"/>
        <v>21.9</v>
      </c>
      <c r="D113" s="80">
        <f>B111+C113</f>
        <v>1112.1300000000003</v>
      </c>
      <c r="E113" s="190"/>
      <c r="F113" s="359"/>
      <c r="G113" s="366"/>
      <c r="H113" s="187"/>
      <c r="I113" s="186"/>
      <c r="J113" s="186"/>
    </row>
    <row r="114" spans="1:10" s="192" customFormat="1" ht="15.75" x14ac:dyDescent="0.25">
      <c r="A114" s="3" t="s">
        <v>42</v>
      </c>
      <c r="B114" s="29"/>
      <c r="C114" s="24">
        <f t="shared" si="1"/>
        <v>31.1</v>
      </c>
      <c r="D114" s="80">
        <f>B111+C114</f>
        <v>1121.3300000000002</v>
      </c>
      <c r="E114" s="190"/>
      <c r="F114" s="359"/>
      <c r="G114" s="366"/>
      <c r="H114" s="187"/>
      <c r="I114" s="186"/>
      <c r="J114" s="186"/>
    </row>
    <row r="115" spans="1:10" s="192" customFormat="1" ht="15.75" x14ac:dyDescent="0.25">
      <c r="A115" s="3" t="s">
        <v>43</v>
      </c>
      <c r="B115" s="29"/>
      <c r="C115" s="24">
        <f t="shared" si="1"/>
        <v>42.7</v>
      </c>
      <c r="D115" s="80">
        <f>B111+C115</f>
        <v>1132.9300000000003</v>
      </c>
      <c r="E115" s="190"/>
      <c r="F115" s="359"/>
      <c r="G115" s="366"/>
      <c r="H115" s="187"/>
      <c r="I115" s="186"/>
      <c r="J115" s="186"/>
    </row>
    <row r="116" spans="1:10" s="192" customFormat="1" ht="15.75" x14ac:dyDescent="0.25">
      <c r="A116" s="3" t="s">
        <v>44</v>
      </c>
      <c r="B116" s="29"/>
      <c r="C116" s="24">
        <f t="shared" si="1"/>
        <v>40.200000000000003</v>
      </c>
      <c r="D116" s="80">
        <f>B111+C116</f>
        <v>1130.4300000000003</v>
      </c>
      <c r="E116" s="190"/>
      <c r="F116" s="359"/>
      <c r="G116" s="366"/>
      <c r="H116" s="187"/>
      <c r="I116" s="186"/>
      <c r="J116" s="186"/>
    </row>
    <row r="117" spans="1:10" s="192" customFormat="1" ht="15.75" x14ac:dyDescent="0.25">
      <c r="A117" s="3" t="s">
        <v>45</v>
      </c>
      <c r="B117" s="29"/>
      <c r="C117" s="24">
        <f t="shared" si="1"/>
        <v>51</v>
      </c>
      <c r="D117" s="80">
        <f>$B111+C117</f>
        <v>1141.2300000000002</v>
      </c>
      <c r="E117" s="190"/>
      <c r="F117" s="359"/>
      <c r="G117" s="366"/>
      <c r="H117" s="187"/>
      <c r="I117" s="186"/>
      <c r="J117" s="186"/>
    </row>
    <row r="118" spans="1:10" s="192" customFormat="1" ht="15.75" x14ac:dyDescent="0.25">
      <c r="A118" s="3" t="s">
        <v>46</v>
      </c>
      <c r="B118" s="29"/>
      <c r="C118" s="24">
        <f t="shared" si="1"/>
        <v>55</v>
      </c>
      <c r="D118" s="80">
        <f>$B111+C118</f>
        <v>1145.2300000000002</v>
      </c>
      <c r="E118" s="190"/>
      <c r="F118" s="359"/>
      <c r="G118" s="366"/>
      <c r="H118" s="187"/>
      <c r="I118" s="186"/>
      <c r="J118" s="186"/>
    </row>
    <row r="119" spans="1:10" s="192" customFormat="1" ht="15.75" x14ac:dyDescent="0.25">
      <c r="A119" s="3" t="s">
        <v>47</v>
      </c>
      <c r="B119" s="29"/>
      <c r="C119" s="24">
        <f t="shared" si="1"/>
        <v>64.400000000000006</v>
      </c>
      <c r="D119" s="80">
        <f>$B111+C119</f>
        <v>1154.6300000000003</v>
      </c>
      <c r="E119" s="190"/>
      <c r="F119" s="359"/>
      <c r="G119" s="366"/>
      <c r="H119" s="187"/>
      <c r="I119" s="186"/>
      <c r="J119" s="186"/>
    </row>
    <row r="120" spans="1:10" s="192" customFormat="1" ht="15.75" x14ac:dyDescent="0.25">
      <c r="A120" s="200"/>
      <c r="B120" s="202"/>
      <c r="C120" s="90"/>
      <c r="D120" s="79"/>
      <c r="E120" s="203"/>
      <c r="F120" s="359"/>
      <c r="G120" s="367"/>
      <c r="H120" s="187"/>
      <c r="I120" s="186"/>
      <c r="J120" s="186"/>
    </row>
    <row r="121" spans="1:10" s="192" customFormat="1" ht="15.75" x14ac:dyDescent="0.25">
      <c r="A121" s="204"/>
      <c r="B121" s="189"/>
      <c r="C121" s="189"/>
      <c r="D121" s="80"/>
      <c r="E121" s="190"/>
      <c r="F121" s="359"/>
      <c r="G121" s="208"/>
      <c r="H121" s="187"/>
      <c r="I121" s="186"/>
      <c r="J121" s="186"/>
    </row>
    <row r="122" spans="1:10" s="192" customFormat="1" ht="15.75" x14ac:dyDescent="0.25">
      <c r="A122" s="3" t="s">
        <v>48</v>
      </c>
      <c r="B122" s="29">
        <f>B92</f>
        <v>1090.2300000000002</v>
      </c>
      <c r="C122" s="24">
        <f t="shared" ref="C122:C142" si="2">C46</f>
        <v>12.1</v>
      </c>
      <c r="D122" s="80">
        <f>$B122+C122</f>
        <v>1102.3300000000002</v>
      </c>
      <c r="E122" s="190"/>
      <c r="F122" s="359"/>
      <c r="G122" s="366"/>
      <c r="H122" s="187"/>
      <c r="I122" s="186"/>
      <c r="J122" s="186"/>
    </row>
    <row r="123" spans="1:10" s="192" customFormat="1" ht="15.75" x14ac:dyDescent="0.25">
      <c r="A123" s="3" t="s">
        <v>49</v>
      </c>
      <c r="B123" s="29"/>
      <c r="C123" s="24">
        <f t="shared" si="2"/>
        <v>29</v>
      </c>
      <c r="D123" s="80">
        <f>$B122+C123</f>
        <v>1119.2300000000002</v>
      </c>
      <c r="E123" s="190"/>
      <c r="F123" s="359"/>
      <c r="G123" s="366"/>
      <c r="H123" s="187"/>
      <c r="I123" s="186"/>
      <c r="J123" s="186"/>
    </row>
    <row r="124" spans="1:10" s="192" customFormat="1" ht="15.75" x14ac:dyDescent="0.25">
      <c r="A124" s="3" t="s">
        <v>50</v>
      </c>
      <c r="B124" s="29"/>
      <c r="C124" s="24">
        <f t="shared" si="2"/>
        <v>36.700000000000003</v>
      </c>
      <c r="D124" s="80">
        <f>$B122+C124</f>
        <v>1126.9300000000003</v>
      </c>
      <c r="E124" s="190"/>
      <c r="F124" s="359"/>
      <c r="G124" s="366"/>
      <c r="H124" s="187"/>
      <c r="I124" s="186"/>
      <c r="J124" s="186"/>
    </row>
    <row r="125" spans="1:10" s="192" customFormat="1" ht="15.75" x14ac:dyDescent="0.25">
      <c r="A125" s="3" t="s">
        <v>51</v>
      </c>
      <c r="B125" s="29"/>
      <c r="C125" s="24">
        <f t="shared" si="2"/>
        <v>43.4</v>
      </c>
      <c r="D125" s="80">
        <f>$B122+C125</f>
        <v>1133.6300000000003</v>
      </c>
      <c r="E125" s="190"/>
      <c r="F125" s="359"/>
      <c r="G125" s="366"/>
      <c r="H125" s="187"/>
      <c r="I125" s="186"/>
      <c r="J125" s="186"/>
    </row>
    <row r="126" spans="1:10" s="192" customFormat="1" ht="15.75" x14ac:dyDescent="0.25">
      <c r="A126" s="82" t="s">
        <v>52</v>
      </c>
      <c r="B126" s="83" t="s">
        <v>53</v>
      </c>
      <c r="C126" s="83">
        <f t="shared" si="2"/>
        <v>41.5</v>
      </c>
      <c r="D126" s="83">
        <f>$B122+C126</f>
        <v>1131.7300000000002</v>
      </c>
      <c r="E126" s="201"/>
      <c r="F126" s="359"/>
      <c r="G126" s="366"/>
      <c r="H126" s="187"/>
      <c r="I126" s="186"/>
      <c r="J126" s="186"/>
    </row>
    <row r="127" spans="1:10" s="192" customFormat="1" ht="15.75" x14ac:dyDescent="0.25">
      <c r="A127" s="3" t="s">
        <v>54</v>
      </c>
      <c r="B127" s="29"/>
      <c r="C127" s="24">
        <f t="shared" si="2"/>
        <v>54.5</v>
      </c>
      <c r="D127" s="80">
        <f>$B122+C127</f>
        <v>1144.7300000000002</v>
      </c>
      <c r="E127" s="190"/>
      <c r="F127" s="359"/>
      <c r="G127" s="366"/>
      <c r="H127" s="187"/>
      <c r="I127" s="186"/>
      <c r="J127" s="186"/>
    </row>
    <row r="128" spans="1:10" s="192" customFormat="1" ht="15.75" x14ac:dyDescent="0.25">
      <c r="A128" s="3" t="s">
        <v>55</v>
      </c>
      <c r="B128" s="29"/>
      <c r="C128" s="24">
        <f t="shared" si="2"/>
        <v>71.7</v>
      </c>
      <c r="D128" s="80">
        <f>$B122+C128</f>
        <v>1161.9300000000003</v>
      </c>
      <c r="E128" s="190"/>
      <c r="F128" s="359"/>
      <c r="G128" s="366"/>
      <c r="H128" s="187"/>
      <c r="I128" s="186"/>
      <c r="J128" s="186"/>
    </row>
    <row r="129" spans="1:10" s="192" customFormat="1" ht="15.75" x14ac:dyDescent="0.25">
      <c r="A129" s="3" t="s">
        <v>56</v>
      </c>
      <c r="B129" s="29"/>
      <c r="C129" s="24">
        <f t="shared" si="2"/>
        <v>78.8</v>
      </c>
      <c r="D129" s="80">
        <f>$B122+C129</f>
        <v>1169.0300000000002</v>
      </c>
      <c r="E129" s="190"/>
      <c r="F129" s="359"/>
      <c r="G129" s="366"/>
      <c r="H129" s="187"/>
      <c r="I129" s="186"/>
      <c r="J129" s="186"/>
    </row>
    <row r="130" spans="1:10" s="192" customFormat="1" ht="15.75" x14ac:dyDescent="0.25">
      <c r="A130" s="3" t="s">
        <v>57</v>
      </c>
      <c r="B130" s="29"/>
      <c r="C130" s="24">
        <f t="shared" si="2"/>
        <v>93</v>
      </c>
      <c r="D130" s="80">
        <f>$B122+C130</f>
        <v>1183.2300000000002</v>
      </c>
      <c r="E130" s="190"/>
      <c r="F130" s="359"/>
      <c r="G130" s="366"/>
      <c r="H130" s="187"/>
      <c r="I130" s="186"/>
      <c r="J130" s="186"/>
    </row>
    <row r="131" spans="1:10" s="192" customFormat="1" ht="15.75" x14ac:dyDescent="0.25">
      <c r="A131" s="3" t="s">
        <v>58</v>
      </c>
      <c r="B131" s="189"/>
      <c r="C131" s="24">
        <f t="shared" si="2"/>
        <v>110.1</v>
      </c>
      <c r="D131" s="80">
        <f>$B122+C131</f>
        <v>1200.3300000000002</v>
      </c>
      <c r="E131" s="190"/>
      <c r="F131" s="359"/>
      <c r="G131" s="366"/>
      <c r="H131" s="187"/>
      <c r="I131" s="186"/>
      <c r="J131" s="186"/>
    </row>
    <row r="132" spans="1:10" s="192" customFormat="1" ht="15.75" x14ac:dyDescent="0.25">
      <c r="A132" s="3" t="s">
        <v>59</v>
      </c>
      <c r="B132" s="189"/>
      <c r="C132" s="24">
        <f t="shared" si="2"/>
        <v>97.1</v>
      </c>
      <c r="D132" s="80">
        <f>$B122+C132</f>
        <v>1187.3300000000002</v>
      </c>
      <c r="E132" s="190"/>
      <c r="F132" s="359"/>
      <c r="G132" s="366"/>
      <c r="H132" s="187"/>
      <c r="I132" s="186"/>
      <c r="J132" s="186"/>
    </row>
    <row r="133" spans="1:10" s="192" customFormat="1" ht="15.75" x14ac:dyDescent="0.25">
      <c r="A133" s="3" t="s">
        <v>60</v>
      </c>
      <c r="B133" s="189"/>
      <c r="C133" s="24">
        <f t="shared" si="2"/>
        <v>95.7</v>
      </c>
      <c r="D133" s="80">
        <f>$B122+C133</f>
        <v>1185.9300000000003</v>
      </c>
      <c r="E133" s="190"/>
      <c r="F133" s="359"/>
      <c r="G133" s="366"/>
      <c r="H133" s="187"/>
      <c r="I133" s="186"/>
      <c r="J133" s="186"/>
    </row>
    <row r="134" spans="1:10" s="192" customFormat="1" ht="15.75" x14ac:dyDescent="0.25">
      <c r="A134" s="3" t="s">
        <v>61</v>
      </c>
      <c r="B134" s="189"/>
      <c r="C134" s="24">
        <f t="shared" si="2"/>
        <v>111.1</v>
      </c>
      <c r="D134" s="80">
        <f>$B122+C134</f>
        <v>1201.3300000000002</v>
      </c>
      <c r="E134" s="190"/>
      <c r="F134" s="359"/>
      <c r="G134" s="366"/>
      <c r="H134" s="187"/>
      <c r="I134" s="186"/>
      <c r="J134" s="186"/>
    </row>
    <row r="135" spans="1:10" s="192" customFormat="1" ht="15.75" x14ac:dyDescent="0.25">
      <c r="A135" s="81" t="s">
        <v>72</v>
      </c>
      <c r="B135" s="199"/>
      <c r="C135" s="24">
        <f t="shared" si="2"/>
        <v>36.700000000000003</v>
      </c>
      <c r="D135" s="80">
        <f>$B122+C135</f>
        <v>1126.9300000000003</v>
      </c>
      <c r="E135" s="190"/>
      <c r="F135" s="359"/>
      <c r="G135" s="366"/>
      <c r="H135" s="187"/>
      <c r="I135" s="186"/>
      <c r="J135" s="186"/>
    </row>
    <row r="136" spans="1:10" s="192" customFormat="1" ht="15.75" x14ac:dyDescent="0.25">
      <c r="A136" s="81" t="s">
        <v>73</v>
      </c>
      <c r="B136" s="199"/>
      <c r="C136" s="24">
        <f t="shared" si="2"/>
        <v>43.4</v>
      </c>
      <c r="D136" s="80">
        <f>$B122+C136</f>
        <v>1133.6300000000003</v>
      </c>
      <c r="E136" s="190"/>
      <c r="F136" s="359"/>
      <c r="G136" s="366"/>
      <c r="H136" s="187"/>
      <c r="I136" s="186"/>
      <c r="J136" s="186"/>
    </row>
    <row r="137" spans="1:10" s="192" customFormat="1" ht="15.75" x14ac:dyDescent="0.25">
      <c r="A137" s="81" t="s">
        <v>74</v>
      </c>
      <c r="B137" s="199"/>
      <c r="C137" s="24">
        <f t="shared" si="2"/>
        <v>54.5</v>
      </c>
      <c r="D137" s="80">
        <f>$B122+C137</f>
        <v>1144.7300000000002</v>
      </c>
      <c r="E137" s="190"/>
      <c r="F137" s="359"/>
      <c r="G137" s="366"/>
      <c r="H137" s="187"/>
      <c r="I137" s="186"/>
      <c r="J137" s="186"/>
    </row>
    <row r="138" spans="1:10" s="192" customFormat="1" ht="15.75" x14ac:dyDescent="0.25">
      <c r="A138" s="81" t="s">
        <v>75</v>
      </c>
      <c r="B138" s="199"/>
      <c r="C138" s="24">
        <f t="shared" si="2"/>
        <v>71.7</v>
      </c>
      <c r="D138" s="80">
        <f>$B122+C138</f>
        <v>1161.9300000000003</v>
      </c>
      <c r="E138" s="190"/>
      <c r="F138" s="359"/>
      <c r="G138" s="366"/>
      <c r="H138" s="187"/>
      <c r="I138" s="186"/>
      <c r="J138" s="186"/>
    </row>
    <row r="139" spans="1:10" s="192" customFormat="1" ht="15.75" x14ac:dyDescent="0.25">
      <c r="A139" s="81" t="s">
        <v>76</v>
      </c>
      <c r="B139" s="199"/>
      <c r="C139" s="24">
        <f t="shared" si="2"/>
        <v>78.8</v>
      </c>
      <c r="D139" s="80">
        <f>$B122+C139</f>
        <v>1169.0300000000002</v>
      </c>
      <c r="E139" s="190"/>
      <c r="F139" s="359"/>
      <c r="G139" s="366"/>
      <c r="H139" s="187"/>
      <c r="I139" s="186"/>
      <c r="J139" s="186"/>
    </row>
    <row r="140" spans="1:10" s="192" customFormat="1" ht="15.75" x14ac:dyDescent="0.25">
      <c r="A140" s="81" t="s">
        <v>77</v>
      </c>
      <c r="B140" s="199"/>
      <c r="C140" s="24">
        <f t="shared" si="2"/>
        <v>93</v>
      </c>
      <c r="D140" s="80">
        <f>$B122+C140</f>
        <v>1183.2300000000002</v>
      </c>
      <c r="E140" s="190"/>
      <c r="F140" s="359"/>
      <c r="G140" s="366"/>
      <c r="H140" s="187"/>
      <c r="I140" s="186"/>
      <c r="J140" s="186"/>
    </row>
    <row r="141" spans="1:10" s="192" customFormat="1" ht="15.75" x14ac:dyDescent="0.25">
      <c r="A141" s="81" t="s">
        <v>78</v>
      </c>
      <c r="B141" s="199"/>
      <c r="C141" s="24">
        <f t="shared" si="2"/>
        <v>110.1</v>
      </c>
      <c r="D141" s="80">
        <f>$B122+C141</f>
        <v>1200.3300000000002</v>
      </c>
      <c r="E141" s="190"/>
      <c r="F141" s="359"/>
      <c r="G141" s="366"/>
      <c r="H141" s="187"/>
      <c r="I141" s="186"/>
      <c r="J141" s="186"/>
    </row>
    <row r="142" spans="1:10" s="192" customFormat="1" ht="15.75" x14ac:dyDescent="0.25">
      <c r="A142" s="81" t="s">
        <v>79</v>
      </c>
      <c r="B142" s="199"/>
      <c r="C142" s="24">
        <f t="shared" si="2"/>
        <v>111.1</v>
      </c>
      <c r="D142" s="80">
        <f>$B122+C142</f>
        <v>1201.3300000000002</v>
      </c>
      <c r="E142" s="190"/>
      <c r="F142" s="359"/>
      <c r="G142" s="366"/>
      <c r="H142" s="187"/>
      <c r="I142" s="186"/>
      <c r="J142" s="186"/>
    </row>
    <row r="143" spans="1:10" s="192" customFormat="1" ht="15.75" x14ac:dyDescent="0.25">
      <c r="A143" s="78"/>
      <c r="B143" s="202"/>
      <c r="C143" s="202"/>
      <c r="D143" s="79"/>
      <c r="E143" s="203"/>
      <c r="F143" s="359"/>
      <c r="G143" s="208"/>
      <c r="H143" s="187"/>
      <c r="I143" s="186"/>
      <c r="J143" s="186"/>
    </row>
    <row r="144" spans="1:10" s="192" customFormat="1" ht="15.75" x14ac:dyDescent="0.25">
      <c r="A144" s="3"/>
      <c r="B144" s="189"/>
      <c r="C144" s="189"/>
      <c r="D144" s="80"/>
      <c r="E144" s="190"/>
      <c r="F144" s="359"/>
      <c r="G144" s="208"/>
      <c r="H144" s="187"/>
      <c r="I144" s="186"/>
      <c r="J144" s="186"/>
    </row>
    <row r="145" spans="1:10" s="192" customFormat="1" ht="15.75" x14ac:dyDescent="0.25">
      <c r="A145" s="3" t="s">
        <v>62</v>
      </c>
      <c r="B145" s="29">
        <f>B92</f>
        <v>1090.2300000000002</v>
      </c>
      <c r="C145" s="24">
        <f t="shared" ref="C145:C151" si="3">C69</f>
        <v>64.7</v>
      </c>
      <c r="D145" s="80">
        <f>$B122+C145</f>
        <v>1154.9300000000003</v>
      </c>
      <c r="E145" s="190"/>
      <c r="F145" s="359"/>
      <c r="G145" s="366"/>
      <c r="H145" s="187"/>
      <c r="I145" s="186"/>
      <c r="J145" s="186"/>
    </row>
    <row r="146" spans="1:10" s="192" customFormat="1" ht="15.75" x14ac:dyDescent="0.25">
      <c r="A146" s="3" t="s">
        <v>63</v>
      </c>
      <c r="B146" s="29"/>
      <c r="C146" s="24">
        <f t="shared" si="3"/>
        <v>88</v>
      </c>
      <c r="D146" s="80">
        <f>$B122+C146</f>
        <v>1178.2300000000002</v>
      </c>
      <c r="E146" s="190"/>
      <c r="F146" s="359"/>
      <c r="G146" s="366"/>
      <c r="H146" s="187"/>
      <c r="I146" s="186"/>
      <c r="J146" s="186"/>
    </row>
    <row r="147" spans="1:10" s="192" customFormat="1" ht="15.75" x14ac:dyDescent="0.25">
      <c r="A147" s="3" t="s">
        <v>64</v>
      </c>
      <c r="B147" s="29"/>
      <c r="C147" s="24">
        <f t="shared" si="3"/>
        <v>100.7</v>
      </c>
      <c r="D147" s="80">
        <f>$B122+C147</f>
        <v>1190.9300000000003</v>
      </c>
      <c r="E147" s="190"/>
      <c r="F147" s="359"/>
      <c r="G147" s="366"/>
      <c r="H147" s="187"/>
      <c r="I147" s="186"/>
      <c r="J147" s="186"/>
    </row>
    <row r="148" spans="1:10" s="192" customFormat="1" ht="15.75" x14ac:dyDescent="0.25">
      <c r="A148" s="3" t="s">
        <v>65</v>
      </c>
      <c r="B148" s="29"/>
      <c r="C148" s="24">
        <f t="shared" si="3"/>
        <v>99.2</v>
      </c>
      <c r="D148" s="80">
        <f>$B122+C148</f>
        <v>1189.4300000000003</v>
      </c>
      <c r="E148" s="190"/>
      <c r="F148" s="359"/>
      <c r="G148" s="366"/>
      <c r="H148" s="187"/>
      <c r="I148" s="186"/>
      <c r="J148" s="186"/>
    </row>
    <row r="149" spans="1:10" s="192" customFormat="1" ht="15.75" x14ac:dyDescent="0.25">
      <c r="A149" s="3" t="s">
        <v>88</v>
      </c>
      <c r="B149" s="80" t="s">
        <v>89</v>
      </c>
      <c r="C149" s="24">
        <f t="shared" si="3"/>
        <v>103.5</v>
      </c>
      <c r="D149" s="80">
        <f>$B122+C149</f>
        <v>1193.7300000000002</v>
      </c>
      <c r="E149" s="190"/>
      <c r="F149" s="359"/>
      <c r="G149" s="366"/>
      <c r="H149" s="187"/>
      <c r="I149" s="186"/>
      <c r="J149" s="186"/>
    </row>
    <row r="150" spans="1:10" s="192" customFormat="1" ht="15.75" x14ac:dyDescent="0.25">
      <c r="A150" s="3" t="s">
        <v>67</v>
      </c>
      <c r="B150" s="29"/>
      <c r="C150" s="24">
        <f t="shared" si="3"/>
        <v>103.5</v>
      </c>
      <c r="D150" s="80">
        <f>$B122+C150</f>
        <v>1193.7300000000002</v>
      </c>
      <c r="E150" s="190"/>
      <c r="F150" s="359"/>
      <c r="G150" s="366"/>
      <c r="H150" s="187"/>
      <c r="I150" s="186"/>
      <c r="J150" s="186"/>
    </row>
    <row r="151" spans="1:10" s="192" customFormat="1" ht="15.75" x14ac:dyDescent="0.25">
      <c r="A151" s="3" t="s">
        <v>68</v>
      </c>
      <c r="B151" s="29"/>
      <c r="C151" s="24">
        <f t="shared" si="3"/>
        <v>115</v>
      </c>
      <c r="D151" s="80">
        <f>$B122+C151</f>
        <v>1205.2300000000002</v>
      </c>
      <c r="E151" s="190"/>
      <c r="F151" s="359"/>
      <c r="G151" s="366"/>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221" zoomScale="90" zoomScaleNormal="90" workbookViewId="0">
      <selection activeCell="R271" sqref="R271"/>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9" t="s">
        <v>95</v>
      </c>
      <c r="E8" s="417"/>
      <c r="F8" s="417"/>
      <c r="G8" s="417"/>
      <c r="H8" s="417"/>
      <c r="I8" s="417"/>
      <c r="J8" s="199"/>
      <c r="K8" s="221"/>
      <c r="L8" s="186"/>
      <c r="M8" s="219"/>
      <c r="N8" s="208"/>
    </row>
    <row r="9" spans="1:18" x14ac:dyDescent="0.2">
      <c r="A9" s="204"/>
      <c r="B9" s="219"/>
      <c r="C9" s="219"/>
      <c r="D9" s="189"/>
      <c r="E9" s="189"/>
      <c r="F9" s="189"/>
      <c r="G9" s="222"/>
      <c r="H9" s="219"/>
      <c r="I9" s="219"/>
      <c r="J9" s="189"/>
      <c r="K9" s="220">
        <f>FLOOR(F20+0.5,1)</f>
        <v>1257</v>
      </c>
      <c r="L9" s="186"/>
      <c r="M9" s="219"/>
      <c r="N9" s="208"/>
      <c r="R9" s="386"/>
    </row>
    <row r="10" spans="1:18" x14ac:dyDescent="0.2">
      <c r="A10" s="204"/>
      <c r="B10" s="219"/>
      <c r="C10" s="219"/>
      <c r="D10" s="219"/>
      <c r="E10" s="12" t="s">
        <v>91</v>
      </c>
      <c r="F10" s="222"/>
      <c r="G10" s="223"/>
      <c r="H10" s="412" t="s">
        <v>189</v>
      </c>
      <c r="I10" s="404"/>
      <c r="J10" s="404"/>
      <c r="K10" s="220">
        <f>FLOOR(F20+0.5,1)</f>
        <v>1257</v>
      </c>
      <c r="L10" s="186"/>
      <c r="M10" s="219"/>
      <c r="N10" s="208"/>
    </row>
    <row r="11" spans="1:18" x14ac:dyDescent="0.2">
      <c r="A11" s="204"/>
      <c r="B11" s="219"/>
      <c r="C11" s="219"/>
      <c r="D11" s="219"/>
      <c r="E11" s="219"/>
      <c r="F11" s="219"/>
      <c r="G11" s="219"/>
      <c r="H11" s="219"/>
      <c r="I11" s="219"/>
      <c r="J11" s="4" t="s">
        <v>1</v>
      </c>
      <c r="K11" s="220">
        <f>FLOOR((F20+0.5)/10,1)*10</f>
        <v>1250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4"/>
      <c r="N14" s="365"/>
    </row>
    <row r="15" spans="1:18" x14ac:dyDescent="0.2">
      <c r="A15" s="204"/>
      <c r="B15" s="4" t="s">
        <v>17</v>
      </c>
      <c r="C15" s="199"/>
      <c r="D15" s="4" t="s">
        <v>17</v>
      </c>
      <c r="E15" s="199"/>
      <c r="F15" s="4" t="s">
        <v>18</v>
      </c>
      <c r="G15" s="4" t="s">
        <v>19</v>
      </c>
      <c r="H15" s="4" t="s">
        <v>19</v>
      </c>
      <c r="I15" s="4" t="s">
        <v>20</v>
      </c>
      <c r="J15" s="4" t="s">
        <v>21</v>
      </c>
      <c r="K15" s="95" t="s">
        <v>22</v>
      </c>
      <c r="L15" s="186"/>
      <c r="M15" s="364"/>
      <c r="N15" s="366"/>
    </row>
    <row r="16" spans="1:18" x14ac:dyDescent="0.2">
      <c r="A16" s="225"/>
      <c r="B16" s="226"/>
      <c r="C16" s="226"/>
      <c r="D16" s="226"/>
      <c r="E16" s="189"/>
      <c r="F16" s="226"/>
      <c r="G16" s="226"/>
      <c r="H16" s="226"/>
      <c r="I16" s="47" t="s">
        <v>24</v>
      </c>
      <c r="J16" s="47" t="s">
        <v>24</v>
      </c>
      <c r="K16" s="220"/>
      <c r="L16" s="186"/>
      <c r="M16" s="11"/>
      <c r="N16" s="366"/>
    </row>
    <row r="17" spans="1:45" x14ac:dyDescent="0.2">
      <c r="A17" s="5" t="s">
        <v>25</v>
      </c>
      <c r="B17" s="160">
        <f>1206.6+36-0.2+20-3-16-15-22+29-0-0.2-67-4+2-45+2.5+0.3+0.9-0.5-80-127-93+96+30.5+50+0.5-0.1+73+0+47+44-51-74+0.4-2-22+2.2-0.3+0.1-7+6-69+30+51+12+52+11-99-18+44+45+2.4-0.6+3.6+0.1-0.2-40+50+29-8-0.2+39-62+49-25-69+19</f>
        <v>1063.7999999999997</v>
      </c>
      <c r="C17" s="101">
        <v>2.8</v>
      </c>
      <c r="D17" s="28">
        <f>SUM(B17,C17)</f>
        <v>1066.5999999999997</v>
      </c>
      <c r="E17" s="372">
        <f>143.3+7.8+4.6+6+9.8+4.9</f>
        <v>176.40000000000003</v>
      </c>
      <c r="F17" s="33">
        <f>SUM(D17,E17)</f>
        <v>1242.9999999999998</v>
      </c>
      <c r="G17" s="33">
        <f t="shared" ref="G17:G33" si="0">ROUND(((F17*10)+0.4)/10,0)</f>
        <v>1243</v>
      </c>
      <c r="H17" s="33">
        <f>IF(FLOOR(G17,1)&lt;1000,FLOOR(G17,1),FLOOR((G17),1))</f>
        <v>1243</v>
      </c>
      <c r="I17" s="373">
        <f>H17-F17</f>
        <v>0</v>
      </c>
      <c r="J17" s="33">
        <f t="shared" ref="J17:J33" si="1">I17+D17</f>
        <v>1066.5999999999997</v>
      </c>
      <c r="K17" s="129">
        <f t="shared" ref="K17:K32" si="2">H17</f>
        <v>1243</v>
      </c>
      <c r="L17" s="254"/>
      <c r="M17" s="376"/>
      <c r="N17" s="379"/>
      <c r="O17" s="254"/>
    </row>
    <row r="18" spans="1:45" x14ac:dyDescent="0.2">
      <c r="A18" s="3" t="s">
        <v>26</v>
      </c>
      <c r="B18" s="199"/>
      <c r="C18" s="102">
        <v>7.4</v>
      </c>
      <c r="D18" s="29">
        <f t="shared" ref="D18:D33" si="3">$B$17+C18</f>
        <v>1071.1999999999998</v>
      </c>
      <c r="E18" s="35">
        <f>$E$17</f>
        <v>176.40000000000003</v>
      </c>
      <c r="F18" s="34">
        <f t="shared" ref="F18:F33" si="4">D18+E18</f>
        <v>1247.5999999999999</v>
      </c>
      <c r="G18" s="34">
        <f t="shared" si="0"/>
        <v>1248</v>
      </c>
      <c r="H18" s="34">
        <f t="shared" ref="H18:H33" si="5">IF(FLOOR(G18,1)&lt;1000,FLOOR(G18,1),FLOOR((G18),1))</f>
        <v>1248</v>
      </c>
      <c r="I18" s="48">
        <f t="shared" ref="I18:I33" si="6">H18-F18</f>
        <v>0.40000000000009095</v>
      </c>
      <c r="J18" s="34">
        <f t="shared" si="1"/>
        <v>1071.5999999999999</v>
      </c>
      <c r="K18" s="130">
        <f t="shared" si="2"/>
        <v>1248</v>
      </c>
      <c r="L18" s="254"/>
      <c r="M18" s="376"/>
      <c r="N18" s="367"/>
      <c r="O18" s="254"/>
    </row>
    <row r="19" spans="1:45" x14ac:dyDescent="0.2">
      <c r="A19" s="3" t="s">
        <v>27</v>
      </c>
      <c r="B19" s="199"/>
      <c r="C19" s="102">
        <v>11.5</v>
      </c>
      <c r="D19" s="29">
        <f t="shared" si="3"/>
        <v>1075.2999999999997</v>
      </c>
      <c r="E19" s="35">
        <f t="shared" ref="E19:E33" si="7">$E$17</f>
        <v>176.40000000000003</v>
      </c>
      <c r="F19" s="34">
        <f t="shared" si="4"/>
        <v>1251.6999999999998</v>
      </c>
      <c r="G19" s="34">
        <f t="shared" si="0"/>
        <v>1252</v>
      </c>
      <c r="H19" s="34">
        <f t="shared" si="5"/>
        <v>1252</v>
      </c>
      <c r="I19" s="48">
        <f t="shared" si="6"/>
        <v>0.3000000000001819</v>
      </c>
      <c r="J19" s="34">
        <f t="shared" si="1"/>
        <v>1075.5999999999999</v>
      </c>
      <c r="K19" s="130">
        <f t="shared" si="2"/>
        <v>1252</v>
      </c>
      <c r="L19" s="254"/>
      <c r="M19" s="376"/>
      <c r="N19" s="367"/>
      <c r="O19" s="254"/>
    </row>
    <row r="20" spans="1:45" x14ac:dyDescent="0.2">
      <c r="A20" s="3" t="s">
        <v>28</v>
      </c>
      <c r="B20" s="199"/>
      <c r="C20" s="102">
        <v>16.899999999999999</v>
      </c>
      <c r="D20" s="29">
        <f t="shared" si="3"/>
        <v>1080.6999999999998</v>
      </c>
      <c r="E20" s="35">
        <f t="shared" si="7"/>
        <v>176.40000000000003</v>
      </c>
      <c r="F20" s="34">
        <f t="shared" si="4"/>
        <v>1257.0999999999999</v>
      </c>
      <c r="G20" s="34">
        <f t="shared" si="0"/>
        <v>1257</v>
      </c>
      <c r="H20" s="34">
        <f t="shared" si="5"/>
        <v>1257</v>
      </c>
      <c r="I20" s="48">
        <f t="shared" si="6"/>
        <v>-9.9999999999909051E-2</v>
      </c>
      <c r="J20" s="34">
        <f t="shared" si="1"/>
        <v>1080.5999999999999</v>
      </c>
      <c r="K20" s="130">
        <f t="shared" si="2"/>
        <v>1257</v>
      </c>
      <c r="L20" s="254"/>
      <c r="M20" s="376"/>
      <c r="N20" s="367"/>
      <c r="O20" s="254"/>
    </row>
    <row r="21" spans="1:45" x14ac:dyDescent="0.2">
      <c r="A21" s="3" t="s">
        <v>29</v>
      </c>
      <c r="B21" s="199"/>
      <c r="C21" s="102">
        <v>24.4</v>
      </c>
      <c r="D21" s="29">
        <f t="shared" si="3"/>
        <v>1088.1999999999998</v>
      </c>
      <c r="E21" s="35">
        <f t="shared" si="7"/>
        <v>176.40000000000003</v>
      </c>
      <c r="F21" s="34">
        <f t="shared" si="4"/>
        <v>1264.5999999999999</v>
      </c>
      <c r="G21" s="34">
        <f t="shared" si="0"/>
        <v>1265</v>
      </c>
      <c r="H21" s="34">
        <f t="shared" si="5"/>
        <v>1265</v>
      </c>
      <c r="I21" s="48">
        <f t="shared" si="6"/>
        <v>0.40000000000009095</v>
      </c>
      <c r="J21" s="34">
        <f t="shared" si="1"/>
        <v>1088.5999999999999</v>
      </c>
      <c r="K21" s="130">
        <f t="shared" si="2"/>
        <v>1265</v>
      </c>
      <c r="L21" s="254"/>
      <c r="M21" s="376"/>
      <c r="N21" s="367"/>
      <c r="O21" s="254"/>
    </row>
    <row r="22" spans="1:45" x14ac:dyDescent="0.2">
      <c r="A22" s="3" t="s">
        <v>30</v>
      </c>
      <c r="B22" s="199"/>
      <c r="C22" s="102">
        <v>35.4</v>
      </c>
      <c r="D22" s="29">
        <f t="shared" si="3"/>
        <v>1099.1999999999998</v>
      </c>
      <c r="E22" s="35">
        <f t="shared" si="7"/>
        <v>176.40000000000003</v>
      </c>
      <c r="F22" s="34">
        <f t="shared" si="4"/>
        <v>1275.5999999999999</v>
      </c>
      <c r="G22" s="34">
        <f t="shared" si="0"/>
        <v>1276</v>
      </c>
      <c r="H22" s="34">
        <f t="shared" si="5"/>
        <v>1276</v>
      </c>
      <c r="I22" s="48">
        <f t="shared" si="6"/>
        <v>0.40000000000009095</v>
      </c>
      <c r="J22" s="34">
        <f t="shared" si="1"/>
        <v>1099.5999999999999</v>
      </c>
      <c r="K22" s="130">
        <f t="shared" si="2"/>
        <v>1276</v>
      </c>
      <c r="L22" s="254"/>
      <c r="M22" s="376"/>
      <c r="N22" s="367"/>
      <c r="O22" s="254"/>
    </row>
    <row r="23" spans="1:45" x14ac:dyDescent="0.2">
      <c r="A23" s="3" t="s">
        <v>31</v>
      </c>
      <c r="B23" s="199"/>
      <c r="C23" s="102">
        <v>45.1</v>
      </c>
      <c r="D23" s="29">
        <f t="shared" si="3"/>
        <v>1108.8999999999996</v>
      </c>
      <c r="E23" s="35">
        <f t="shared" si="7"/>
        <v>176.40000000000003</v>
      </c>
      <c r="F23" s="34">
        <f t="shared" si="4"/>
        <v>1285.2999999999997</v>
      </c>
      <c r="G23" s="34">
        <f t="shared" si="0"/>
        <v>1285</v>
      </c>
      <c r="H23" s="34">
        <f t="shared" si="5"/>
        <v>1285</v>
      </c>
      <c r="I23" s="48">
        <f t="shared" si="6"/>
        <v>-0.29999999999972715</v>
      </c>
      <c r="J23" s="34">
        <f t="shared" si="1"/>
        <v>1108.5999999999999</v>
      </c>
      <c r="K23" s="130">
        <f t="shared" si="2"/>
        <v>1285</v>
      </c>
      <c r="L23" s="254"/>
      <c r="M23" s="377"/>
      <c r="N23" s="367"/>
      <c r="O23" s="254"/>
    </row>
    <row r="24" spans="1:45" x14ac:dyDescent="0.2">
      <c r="A24" s="3" t="s">
        <v>32</v>
      </c>
      <c r="B24" s="199"/>
      <c r="C24" s="104">
        <v>63.6</v>
      </c>
      <c r="D24" s="65">
        <f t="shared" si="3"/>
        <v>1127.3999999999996</v>
      </c>
      <c r="E24" s="35">
        <f t="shared" si="7"/>
        <v>176.40000000000003</v>
      </c>
      <c r="F24" s="66">
        <f t="shared" si="4"/>
        <v>1303.7999999999997</v>
      </c>
      <c r="G24" s="66">
        <f t="shared" si="0"/>
        <v>1304</v>
      </c>
      <c r="H24" s="66">
        <f t="shared" si="5"/>
        <v>1304</v>
      </c>
      <c r="I24" s="67">
        <f t="shared" si="6"/>
        <v>0.20000000000027285</v>
      </c>
      <c r="J24" s="66">
        <f t="shared" si="1"/>
        <v>1127.5999999999999</v>
      </c>
      <c r="K24" s="123">
        <f t="shared" si="2"/>
        <v>1304</v>
      </c>
      <c r="L24" s="254"/>
      <c r="N24" s="367"/>
      <c r="O24" s="254"/>
    </row>
    <row r="25" spans="1:45" x14ac:dyDescent="0.2">
      <c r="A25" s="64" t="s">
        <v>33</v>
      </c>
      <c r="B25" s="227"/>
      <c r="C25" s="358">
        <v>83.1</v>
      </c>
      <c r="D25" s="65">
        <f>$B$17+C25</f>
        <v>1146.8999999999996</v>
      </c>
      <c r="E25" s="35">
        <f t="shared" si="7"/>
        <v>176.40000000000003</v>
      </c>
      <c r="F25" s="66">
        <f t="shared" si="4"/>
        <v>1323.2999999999997</v>
      </c>
      <c r="G25" s="66">
        <f t="shared" si="0"/>
        <v>1323</v>
      </c>
      <c r="H25" s="66">
        <f t="shared" si="5"/>
        <v>1323</v>
      </c>
      <c r="I25" s="67">
        <f>H25-F25</f>
        <v>-0.29999999999972715</v>
      </c>
      <c r="J25" s="66">
        <f t="shared" si="1"/>
        <v>1146.5999999999999</v>
      </c>
      <c r="K25" s="123">
        <f>H25</f>
        <v>1323</v>
      </c>
      <c r="L25" s="254"/>
      <c r="M25" s="59"/>
      <c r="N25" s="367"/>
      <c r="O25" s="254"/>
    </row>
    <row r="26" spans="1:45" x14ac:dyDescent="0.2">
      <c r="A26" s="3" t="s">
        <v>34</v>
      </c>
      <c r="B26" s="199"/>
      <c r="C26" s="358">
        <v>95.399999999999991</v>
      </c>
      <c r="D26" s="65">
        <f t="shared" si="3"/>
        <v>1159.1999999999998</v>
      </c>
      <c r="E26" s="35">
        <f t="shared" si="7"/>
        <v>176.40000000000003</v>
      </c>
      <c r="F26" s="66">
        <f t="shared" si="4"/>
        <v>1335.6</v>
      </c>
      <c r="G26" s="66">
        <f t="shared" si="0"/>
        <v>1336</v>
      </c>
      <c r="H26" s="66">
        <f t="shared" si="5"/>
        <v>1336</v>
      </c>
      <c r="I26" s="67">
        <f t="shared" si="6"/>
        <v>0.40000000000009095</v>
      </c>
      <c r="J26" s="66">
        <f t="shared" si="1"/>
        <v>1159.5999999999999</v>
      </c>
      <c r="K26" s="123">
        <f t="shared" si="2"/>
        <v>1336</v>
      </c>
      <c r="L26" s="254"/>
      <c r="M26" s="376"/>
      <c r="N26" s="367"/>
      <c r="O26" s="254"/>
    </row>
    <row r="27" spans="1:45" x14ac:dyDescent="0.2">
      <c r="A27" s="3" t="s">
        <v>35</v>
      </c>
      <c r="B27" s="199"/>
      <c r="C27" s="358">
        <v>100.9</v>
      </c>
      <c r="D27" s="65">
        <f t="shared" si="3"/>
        <v>1164.6999999999998</v>
      </c>
      <c r="E27" s="35">
        <f t="shared" si="7"/>
        <v>176.40000000000003</v>
      </c>
      <c r="F27" s="66">
        <f t="shared" si="4"/>
        <v>1341.1</v>
      </c>
      <c r="G27" s="66">
        <f t="shared" si="0"/>
        <v>1341</v>
      </c>
      <c r="H27" s="66">
        <f t="shared" si="5"/>
        <v>1341</v>
      </c>
      <c r="I27" s="67">
        <f t="shared" si="6"/>
        <v>-9.9999999999909051E-2</v>
      </c>
      <c r="J27" s="66">
        <f t="shared" si="1"/>
        <v>1164.5999999999999</v>
      </c>
      <c r="K27" s="123">
        <f t="shared" si="2"/>
        <v>1341</v>
      </c>
      <c r="L27" s="254"/>
      <c r="M27" s="376"/>
      <c r="N27" s="367"/>
      <c r="O27" s="254"/>
    </row>
    <row r="28" spans="1:45" x14ac:dyDescent="0.2">
      <c r="A28" s="64" t="s">
        <v>36</v>
      </c>
      <c r="B28" s="227"/>
      <c r="C28" s="358">
        <v>102.39999999999999</v>
      </c>
      <c r="D28" s="65">
        <f>$B$17+C28</f>
        <v>1166.1999999999998</v>
      </c>
      <c r="E28" s="35">
        <f t="shared" si="7"/>
        <v>176.40000000000003</v>
      </c>
      <c r="F28" s="66">
        <f t="shared" si="4"/>
        <v>1342.6</v>
      </c>
      <c r="G28" s="66">
        <f t="shared" si="0"/>
        <v>1343</v>
      </c>
      <c r="H28" s="66">
        <f t="shared" si="5"/>
        <v>1343</v>
      </c>
      <c r="I28" s="67">
        <f>H28-F28</f>
        <v>0.40000000000009095</v>
      </c>
      <c r="J28" s="66">
        <f t="shared" si="1"/>
        <v>1166.5999999999999</v>
      </c>
      <c r="K28" s="123">
        <f>H28</f>
        <v>1343</v>
      </c>
      <c r="L28" s="254"/>
      <c r="M28" s="59"/>
      <c r="N28" s="367"/>
      <c r="O28" s="254"/>
    </row>
    <row r="29" spans="1:45" x14ac:dyDescent="0.2">
      <c r="A29" s="64" t="s">
        <v>37</v>
      </c>
      <c r="B29" s="227"/>
      <c r="C29" s="358">
        <v>97.7</v>
      </c>
      <c r="D29" s="65">
        <f t="shared" si="3"/>
        <v>1161.4999999999998</v>
      </c>
      <c r="E29" s="35">
        <f t="shared" si="7"/>
        <v>176.40000000000003</v>
      </c>
      <c r="F29" s="66">
        <f t="shared" si="4"/>
        <v>1337.8999999999999</v>
      </c>
      <c r="G29" s="66">
        <f t="shared" si="0"/>
        <v>1338</v>
      </c>
      <c r="H29" s="66">
        <f t="shared" si="5"/>
        <v>1338</v>
      </c>
      <c r="I29" s="67">
        <f t="shared" si="6"/>
        <v>0.10000000000013642</v>
      </c>
      <c r="J29" s="66">
        <f t="shared" si="1"/>
        <v>1161.5999999999999</v>
      </c>
      <c r="K29" s="123">
        <f t="shared" si="2"/>
        <v>1338</v>
      </c>
      <c r="L29" s="254"/>
      <c r="M29" s="59"/>
      <c r="N29" s="367"/>
      <c r="O29" s="254"/>
    </row>
    <row r="30" spans="1:45" s="229" customFormat="1" x14ac:dyDescent="0.2">
      <c r="A30" s="6" t="s">
        <v>38</v>
      </c>
      <c r="B30" s="228"/>
      <c r="C30" s="358">
        <v>115.1</v>
      </c>
      <c r="D30" s="65">
        <f t="shared" si="3"/>
        <v>1178.8999999999996</v>
      </c>
      <c r="E30" s="35">
        <f t="shared" si="7"/>
        <v>176.40000000000003</v>
      </c>
      <c r="F30" s="66">
        <f t="shared" si="4"/>
        <v>1355.2999999999997</v>
      </c>
      <c r="G30" s="66">
        <f t="shared" si="0"/>
        <v>1355</v>
      </c>
      <c r="H30" s="66">
        <f t="shared" si="5"/>
        <v>1355</v>
      </c>
      <c r="I30" s="67">
        <f t="shared" si="6"/>
        <v>-0.29999999999972715</v>
      </c>
      <c r="J30" s="66">
        <f t="shared" si="1"/>
        <v>1178.5999999999999</v>
      </c>
      <c r="K30" s="123">
        <f t="shared" si="2"/>
        <v>1355</v>
      </c>
      <c r="L30" s="254"/>
      <c r="M30" s="55"/>
      <c r="N30" s="367"/>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8">
        <v>123</v>
      </c>
      <c r="D31" s="65">
        <f t="shared" si="3"/>
        <v>1186.7999999999997</v>
      </c>
      <c r="E31" s="35">
        <f t="shared" si="7"/>
        <v>176.40000000000003</v>
      </c>
      <c r="F31" s="66">
        <f t="shared" si="4"/>
        <v>1363.1999999999998</v>
      </c>
      <c r="G31" s="66">
        <f t="shared" si="0"/>
        <v>1363</v>
      </c>
      <c r="H31" s="66">
        <f t="shared" si="5"/>
        <v>1363</v>
      </c>
      <c r="I31" s="67">
        <f t="shared" si="6"/>
        <v>-0.1999999999998181</v>
      </c>
      <c r="J31" s="66">
        <f t="shared" si="1"/>
        <v>1186.5999999999999</v>
      </c>
      <c r="K31" s="123">
        <f t="shared" si="2"/>
        <v>1363</v>
      </c>
      <c r="L31" s="254"/>
      <c r="M31" s="55"/>
      <c r="N31" s="367"/>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45.1</v>
      </c>
      <c r="D32" s="65">
        <f t="shared" si="3"/>
        <v>1108.8999999999996</v>
      </c>
      <c r="E32" s="35">
        <f t="shared" si="7"/>
        <v>176.40000000000003</v>
      </c>
      <c r="F32" s="66">
        <f t="shared" si="4"/>
        <v>1285.2999999999997</v>
      </c>
      <c r="G32" s="66">
        <f t="shared" si="0"/>
        <v>1285</v>
      </c>
      <c r="H32" s="66">
        <f t="shared" si="5"/>
        <v>1285</v>
      </c>
      <c r="I32" s="67">
        <f t="shared" si="6"/>
        <v>-0.29999999999972715</v>
      </c>
      <c r="J32" s="66">
        <f t="shared" si="1"/>
        <v>1108.5999999999999</v>
      </c>
      <c r="K32" s="123">
        <f t="shared" si="2"/>
        <v>1285</v>
      </c>
      <c r="L32" s="254"/>
      <c r="M32" s="377"/>
      <c r="N32" s="367"/>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123</v>
      </c>
      <c r="D33" s="65">
        <f t="shared" si="3"/>
        <v>1186.7999999999997</v>
      </c>
      <c r="E33" s="35">
        <f t="shared" si="7"/>
        <v>176.40000000000003</v>
      </c>
      <c r="F33" s="66">
        <f t="shared" si="4"/>
        <v>1363.1999999999998</v>
      </c>
      <c r="G33" s="66">
        <f t="shared" si="0"/>
        <v>1363</v>
      </c>
      <c r="H33" s="66">
        <f t="shared" si="5"/>
        <v>1363</v>
      </c>
      <c r="I33" s="67">
        <f t="shared" si="6"/>
        <v>-0.1999999999998181</v>
      </c>
      <c r="J33" s="66">
        <f t="shared" si="1"/>
        <v>1186.5999999999999</v>
      </c>
      <c r="K33" s="123">
        <f>H33</f>
        <v>1363</v>
      </c>
      <c r="L33" s="254"/>
      <c r="M33" s="55"/>
      <c r="N33" s="367"/>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1063.7999999999997</v>
      </c>
      <c r="C36" s="102">
        <v>17.600000000000001</v>
      </c>
      <c r="D36" s="65">
        <f t="shared" ref="D36:D44" si="8">$B$17+C36</f>
        <v>1081.3999999999996</v>
      </c>
      <c r="E36" s="35">
        <f t="shared" ref="E36:E44" si="9">$E$17</f>
        <v>176.40000000000003</v>
      </c>
      <c r="F36" s="66">
        <f t="shared" ref="F36:F44" si="10">D36+E36</f>
        <v>1257.7999999999997</v>
      </c>
      <c r="G36" s="66">
        <f t="shared" ref="G36:G44" si="11">ROUND(((F36*10)+0.4)/10,0)</f>
        <v>1258</v>
      </c>
      <c r="H36" s="66">
        <f t="shared" ref="H36:H44" si="12">IF(FLOOR(G36,1)&lt;1000,FLOOR(G36,1),FLOOR((G36),1))</f>
        <v>1258</v>
      </c>
      <c r="I36" s="67">
        <f t="shared" ref="I36:I44" si="13">H36-F36</f>
        <v>0.20000000000027285</v>
      </c>
      <c r="J36" s="66">
        <f t="shared" ref="J36:J44" si="14">I36+D36</f>
        <v>1081.5999999999999</v>
      </c>
      <c r="K36" s="123">
        <f t="shared" ref="K36:K44" si="15">H36</f>
        <v>1258</v>
      </c>
      <c r="L36" s="254"/>
      <c r="M36" s="55"/>
      <c r="N36" s="367"/>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27.7</v>
      </c>
      <c r="D37" s="65">
        <f>$B$17+C37</f>
        <v>1091.4999999999998</v>
      </c>
      <c r="E37" s="35">
        <f t="shared" si="9"/>
        <v>176.40000000000003</v>
      </c>
      <c r="F37" s="66">
        <f>D37+E37</f>
        <v>1267.8999999999999</v>
      </c>
      <c r="G37" s="66">
        <f>ROUND(((F37*10)+0.4)/10,0)</f>
        <v>1268</v>
      </c>
      <c r="H37" s="66">
        <f t="shared" si="12"/>
        <v>1268</v>
      </c>
      <c r="I37" s="67">
        <f>H37-F37</f>
        <v>0.10000000000013642</v>
      </c>
      <c r="J37" s="66">
        <f>I37+D37</f>
        <v>1091.5999999999999</v>
      </c>
      <c r="K37" s="123">
        <f>H37</f>
        <v>1268</v>
      </c>
      <c r="L37" s="254"/>
      <c r="M37" s="55"/>
      <c r="N37" s="367"/>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21.9</v>
      </c>
      <c r="D38" s="65">
        <f>$B$17+C38</f>
        <v>1085.6999999999998</v>
      </c>
      <c r="E38" s="35">
        <f t="shared" si="9"/>
        <v>176.40000000000003</v>
      </c>
      <c r="F38" s="66">
        <f t="shared" si="10"/>
        <v>1262.0999999999999</v>
      </c>
      <c r="G38" s="66">
        <f t="shared" si="11"/>
        <v>1262</v>
      </c>
      <c r="H38" s="66">
        <f t="shared" si="12"/>
        <v>1262</v>
      </c>
      <c r="I38" s="67">
        <f>H38-F38</f>
        <v>-9.9999999999909051E-2</v>
      </c>
      <c r="J38" s="66">
        <f t="shared" si="14"/>
        <v>1085.5999999999999</v>
      </c>
      <c r="K38" s="123">
        <f>H38</f>
        <v>1262</v>
      </c>
      <c r="L38" s="254"/>
      <c r="M38" s="55"/>
      <c r="N38" s="367"/>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31.1</v>
      </c>
      <c r="D39" s="65">
        <f t="shared" si="8"/>
        <v>1094.8999999999996</v>
      </c>
      <c r="E39" s="35">
        <f t="shared" si="9"/>
        <v>176.40000000000003</v>
      </c>
      <c r="F39" s="66">
        <f t="shared" si="10"/>
        <v>1271.2999999999997</v>
      </c>
      <c r="G39" s="66">
        <f t="shared" si="11"/>
        <v>1271</v>
      </c>
      <c r="H39" s="66">
        <f t="shared" si="12"/>
        <v>1271</v>
      </c>
      <c r="I39" s="67">
        <f t="shared" si="13"/>
        <v>-0.29999999999972715</v>
      </c>
      <c r="J39" s="66">
        <f t="shared" si="14"/>
        <v>1094.5999999999999</v>
      </c>
      <c r="K39" s="123">
        <f t="shared" si="15"/>
        <v>1271</v>
      </c>
      <c r="L39" s="254"/>
      <c r="M39" s="59"/>
      <c r="N39" s="367"/>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42.7</v>
      </c>
      <c r="D40" s="65">
        <f t="shared" si="8"/>
        <v>1106.4999999999998</v>
      </c>
      <c r="E40" s="35">
        <f t="shared" si="9"/>
        <v>176.40000000000003</v>
      </c>
      <c r="F40" s="66">
        <f t="shared" si="10"/>
        <v>1282.8999999999999</v>
      </c>
      <c r="G40" s="66">
        <f t="shared" si="11"/>
        <v>1283</v>
      </c>
      <c r="H40" s="66">
        <f t="shared" si="12"/>
        <v>1283</v>
      </c>
      <c r="I40" s="67">
        <f t="shared" si="13"/>
        <v>0.10000000000013642</v>
      </c>
      <c r="J40" s="66">
        <f t="shared" si="14"/>
        <v>1106.5999999999999</v>
      </c>
      <c r="K40" s="123">
        <f t="shared" si="15"/>
        <v>1283</v>
      </c>
      <c r="L40" s="254"/>
      <c r="M40" s="55"/>
      <c r="N40" s="367"/>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40.200000000000003</v>
      </c>
      <c r="D41" s="65">
        <f t="shared" si="8"/>
        <v>1103.9999999999998</v>
      </c>
      <c r="E41" s="35">
        <f t="shared" si="9"/>
        <v>176.40000000000003</v>
      </c>
      <c r="F41" s="66">
        <f t="shared" si="10"/>
        <v>1280.3999999999999</v>
      </c>
      <c r="G41" s="66">
        <f t="shared" si="11"/>
        <v>1280</v>
      </c>
      <c r="H41" s="66">
        <f t="shared" si="12"/>
        <v>1280</v>
      </c>
      <c r="I41" s="67">
        <f t="shared" si="13"/>
        <v>-0.39999999999986358</v>
      </c>
      <c r="J41" s="66">
        <f t="shared" si="14"/>
        <v>1103.5999999999999</v>
      </c>
      <c r="K41" s="123">
        <f t="shared" si="15"/>
        <v>1280</v>
      </c>
      <c r="L41" s="254"/>
      <c r="M41" s="55"/>
      <c r="N41" s="367"/>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51</v>
      </c>
      <c r="D42" s="65">
        <f t="shared" si="8"/>
        <v>1114.7999999999997</v>
      </c>
      <c r="E42" s="35">
        <f t="shared" si="9"/>
        <v>176.40000000000003</v>
      </c>
      <c r="F42" s="66">
        <f t="shared" si="10"/>
        <v>1291.1999999999998</v>
      </c>
      <c r="G42" s="66">
        <f t="shared" si="11"/>
        <v>1291</v>
      </c>
      <c r="H42" s="66">
        <f t="shared" si="12"/>
        <v>1291</v>
      </c>
      <c r="I42" s="67">
        <f t="shared" si="13"/>
        <v>-0.1999999999998181</v>
      </c>
      <c r="J42" s="66">
        <f t="shared" si="14"/>
        <v>1114.5999999999999</v>
      </c>
      <c r="K42" s="123">
        <f t="shared" si="15"/>
        <v>1291</v>
      </c>
      <c r="L42" s="254"/>
      <c r="M42" s="55"/>
      <c r="N42" s="367"/>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55</v>
      </c>
      <c r="D43" s="65">
        <f t="shared" si="8"/>
        <v>1118.7999999999997</v>
      </c>
      <c r="E43" s="35">
        <f t="shared" si="9"/>
        <v>176.40000000000003</v>
      </c>
      <c r="F43" s="66">
        <f t="shared" si="10"/>
        <v>1295.1999999999998</v>
      </c>
      <c r="G43" s="66">
        <f t="shared" si="11"/>
        <v>1295</v>
      </c>
      <c r="H43" s="66">
        <f t="shared" si="12"/>
        <v>1295</v>
      </c>
      <c r="I43" s="67">
        <f t="shared" si="13"/>
        <v>-0.1999999999998181</v>
      </c>
      <c r="J43" s="66">
        <f t="shared" si="14"/>
        <v>1118.5999999999999</v>
      </c>
      <c r="K43" s="123">
        <f t="shared" si="15"/>
        <v>1295</v>
      </c>
      <c r="L43" s="254"/>
      <c r="M43" s="55"/>
      <c r="N43" s="367"/>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64.400000000000006</v>
      </c>
      <c r="D44" s="65">
        <f t="shared" si="8"/>
        <v>1128.1999999999998</v>
      </c>
      <c r="E44" s="35">
        <f t="shared" si="9"/>
        <v>176.40000000000003</v>
      </c>
      <c r="F44" s="66">
        <f t="shared" si="10"/>
        <v>1304.5999999999999</v>
      </c>
      <c r="G44" s="66">
        <f t="shared" si="11"/>
        <v>1305</v>
      </c>
      <c r="H44" s="66">
        <f t="shared" si="12"/>
        <v>1305</v>
      </c>
      <c r="I44" s="67">
        <f t="shared" si="13"/>
        <v>0.40000000000009095</v>
      </c>
      <c r="J44" s="66">
        <f t="shared" si="14"/>
        <v>1128.5999999999999</v>
      </c>
      <c r="K44" s="123">
        <f t="shared" si="15"/>
        <v>1305</v>
      </c>
      <c r="L44" s="254"/>
      <c r="M44" s="59"/>
      <c r="N44" s="367"/>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8"/>
      <c r="N45" s="367"/>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8">
        <v>12.1</v>
      </c>
      <c r="D47" s="65">
        <f t="shared" ref="D47:D67" si="16">$B$17+C47</f>
        <v>1075.8999999999996</v>
      </c>
      <c r="E47" s="35">
        <f t="shared" ref="E47:E67" si="17">$E$17</f>
        <v>176.40000000000003</v>
      </c>
      <c r="F47" s="66">
        <f t="shared" ref="F47:F67" si="18">D47+E47</f>
        <v>1252.2999999999997</v>
      </c>
      <c r="G47" s="66">
        <f t="shared" ref="G47:G67" si="19">ROUND(((F47*10)+0.4)/10,0)</f>
        <v>1252</v>
      </c>
      <c r="H47" s="66">
        <f t="shared" ref="H47:H67" si="20">IF(FLOOR(G47,1)&lt;1000,FLOOR(G47,1),FLOOR((G47),1))</f>
        <v>1252</v>
      </c>
      <c r="I47" s="67">
        <f t="shared" ref="I47:I52" si="21">H47-F47</f>
        <v>-0.29999999999972715</v>
      </c>
      <c r="J47" s="66">
        <f t="shared" ref="J47:J67" si="22">I47+D47</f>
        <v>1075.5999999999999</v>
      </c>
      <c r="K47" s="123">
        <f t="shared" ref="K47:K67" si="23">H47</f>
        <v>1252</v>
      </c>
      <c r="L47" s="254"/>
      <c r="M47" s="377"/>
      <c r="N47" s="367"/>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8">
        <v>29</v>
      </c>
      <c r="D48" s="65">
        <f t="shared" si="16"/>
        <v>1092.7999999999997</v>
      </c>
      <c r="E48" s="35">
        <f t="shared" si="17"/>
        <v>176.40000000000003</v>
      </c>
      <c r="F48" s="66">
        <f t="shared" si="18"/>
        <v>1269.1999999999998</v>
      </c>
      <c r="G48" s="66">
        <f t="shared" si="19"/>
        <v>1269</v>
      </c>
      <c r="H48" s="66">
        <f t="shared" si="20"/>
        <v>1269</v>
      </c>
      <c r="I48" s="67">
        <f t="shared" si="21"/>
        <v>-0.1999999999998181</v>
      </c>
      <c r="J48" s="66">
        <f t="shared" si="22"/>
        <v>1092.5999999999999</v>
      </c>
      <c r="K48" s="123">
        <f t="shared" si="23"/>
        <v>1269</v>
      </c>
      <c r="L48" s="254"/>
      <c r="M48" s="55"/>
      <c r="N48" s="367"/>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8">
        <v>36.700000000000003</v>
      </c>
      <c r="D49" s="65">
        <f t="shared" si="16"/>
        <v>1100.4999999999998</v>
      </c>
      <c r="E49" s="35">
        <f t="shared" si="17"/>
        <v>176.40000000000003</v>
      </c>
      <c r="F49" s="66">
        <f t="shared" si="18"/>
        <v>1276.8999999999999</v>
      </c>
      <c r="G49" s="66">
        <f t="shared" si="19"/>
        <v>1277</v>
      </c>
      <c r="H49" s="66">
        <f t="shared" si="20"/>
        <v>1277</v>
      </c>
      <c r="I49" s="67">
        <f t="shared" si="21"/>
        <v>0.10000000000013642</v>
      </c>
      <c r="J49" s="66">
        <f t="shared" si="22"/>
        <v>1100.5999999999999</v>
      </c>
      <c r="K49" s="123">
        <f t="shared" si="23"/>
        <v>1277</v>
      </c>
      <c r="L49" s="254"/>
      <c r="M49" s="55"/>
      <c r="N49" s="367"/>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8">
        <v>43.4</v>
      </c>
      <c r="D50" s="65">
        <f t="shared" si="16"/>
        <v>1107.1999999999998</v>
      </c>
      <c r="E50" s="35">
        <f t="shared" si="17"/>
        <v>176.40000000000003</v>
      </c>
      <c r="F50" s="66">
        <f t="shared" si="18"/>
        <v>1283.5999999999999</v>
      </c>
      <c r="G50" s="66">
        <f t="shared" si="19"/>
        <v>1284</v>
      </c>
      <c r="H50" s="66">
        <f t="shared" si="20"/>
        <v>1284</v>
      </c>
      <c r="I50" s="67">
        <f t="shared" si="21"/>
        <v>0.40000000000009095</v>
      </c>
      <c r="J50" s="66">
        <f t="shared" si="22"/>
        <v>1107.5999999999999</v>
      </c>
      <c r="K50" s="123">
        <f t="shared" si="23"/>
        <v>1284</v>
      </c>
      <c r="L50" s="254"/>
      <c r="M50" s="377"/>
      <c r="N50" s="367"/>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4">
        <v>41.5</v>
      </c>
      <c r="D51" s="74">
        <f t="shared" si="16"/>
        <v>1105.2999999999997</v>
      </c>
      <c r="E51" s="45">
        <f t="shared" si="17"/>
        <v>176.40000000000003</v>
      </c>
      <c r="F51" s="45">
        <f t="shared" si="18"/>
        <v>1281.6999999999998</v>
      </c>
      <c r="G51" s="45">
        <f t="shared" si="19"/>
        <v>1282</v>
      </c>
      <c r="H51" s="45">
        <f t="shared" si="20"/>
        <v>1282</v>
      </c>
      <c r="I51" s="53">
        <f t="shared" si="21"/>
        <v>0.3000000000001819</v>
      </c>
      <c r="J51" s="45">
        <f t="shared" si="22"/>
        <v>1105.5999999999999</v>
      </c>
      <c r="K51" s="126">
        <f t="shared" si="23"/>
        <v>1282</v>
      </c>
      <c r="L51" s="254"/>
      <c r="M51" s="55"/>
      <c r="N51" s="367"/>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54.5</v>
      </c>
      <c r="D52" s="65">
        <f t="shared" si="16"/>
        <v>1118.2999999999997</v>
      </c>
      <c r="E52" s="35">
        <f t="shared" si="17"/>
        <v>176.40000000000003</v>
      </c>
      <c r="F52" s="66">
        <f t="shared" si="18"/>
        <v>1294.6999999999998</v>
      </c>
      <c r="G52" s="66">
        <f t="shared" si="19"/>
        <v>1295</v>
      </c>
      <c r="H52" s="66">
        <f t="shared" si="20"/>
        <v>1295</v>
      </c>
      <c r="I52" s="25">
        <f t="shared" si="21"/>
        <v>0.3000000000001819</v>
      </c>
      <c r="J52" s="66">
        <f t="shared" si="22"/>
        <v>1118.5999999999999</v>
      </c>
      <c r="K52" s="122">
        <f t="shared" si="23"/>
        <v>1295</v>
      </c>
      <c r="L52" s="254"/>
      <c r="M52" s="377"/>
      <c r="N52" s="367"/>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8">
        <v>71.7</v>
      </c>
      <c r="D53" s="65">
        <f t="shared" si="16"/>
        <v>1135.4999999999998</v>
      </c>
      <c r="E53" s="35">
        <f t="shared" si="17"/>
        <v>176.40000000000003</v>
      </c>
      <c r="F53" s="66">
        <f t="shared" si="18"/>
        <v>1311.8999999999999</v>
      </c>
      <c r="G53" s="66">
        <f t="shared" si="19"/>
        <v>1312</v>
      </c>
      <c r="H53" s="66">
        <f t="shared" si="20"/>
        <v>1312</v>
      </c>
      <c r="I53" s="25">
        <f t="shared" ref="I53:I67" si="24">H53-F53</f>
        <v>0.10000000000013642</v>
      </c>
      <c r="J53" s="66">
        <f t="shared" si="22"/>
        <v>1135.5999999999999</v>
      </c>
      <c r="K53" s="122">
        <f t="shared" si="23"/>
        <v>1312</v>
      </c>
      <c r="L53" s="254"/>
      <c r="M53" s="55"/>
      <c r="N53" s="367"/>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78.8</v>
      </c>
      <c r="D54" s="65">
        <f t="shared" si="16"/>
        <v>1142.5999999999997</v>
      </c>
      <c r="E54" s="35">
        <f t="shared" si="17"/>
        <v>176.40000000000003</v>
      </c>
      <c r="F54" s="66">
        <f t="shared" si="18"/>
        <v>1318.9999999999998</v>
      </c>
      <c r="G54" s="66">
        <f t="shared" si="19"/>
        <v>1319</v>
      </c>
      <c r="H54" s="66">
        <f t="shared" si="20"/>
        <v>1319</v>
      </c>
      <c r="I54" s="25">
        <f t="shared" si="24"/>
        <v>0</v>
      </c>
      <c r="J54" s="66">
        <f t="shared" si="22"/>
        <v>1142.5999999999997</v>
      </c>
      <c r="K54" s="122">
        <f t="shared" si="23"/>
        <v>1319</v>
      </c>
      <c r="L54" s="254"/>
      <c r="M54" s="377"/>
      <c r="N54" s="367">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93</v>
      </c>
      <c r="D55" s="65">
        <f t="shared" si="16"/>
        <v>1156.7999999999997</v>
      </c>
      <c r="E55" s="35">
        <f t="shared" si="17"/>
        <v>176.40000000000003</v>
      </c>
      <c r="F55" s="66">
        <f t="shared" si="18"/>
        <v>1333.1999999999998</v>
      </c>
      <c r="G55" s="66">
        <f t="shared" si="19"/>
        <v>1333</v>
      </c>
      <c r="H55" s="66">
        <f t="shared" si="20"/>
        <v>1333</v>
      </c>
      <c r="I55" s="25">
        <f t="shared" si="24"/>
        <v>-0.1999999999998181</v>
      </c>
      <c r="J55" s="66">
        <f t="shared" si="22"/>
        <v>1156.5999999999999</v>
      </c>
      <c r="K55" s="122">
        <f t="shared" si="23"/>
        <v>1333</v>
      </c>
      <c r="L55" s="254"/>
      <c r="M55" s="55"/>
      <c r="N55" s="367"/>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8">
        <v>110.1</v>
      </c>
      <c r="D56" s="65">
        <f t="shared" si="16"/>
        <v>1173.8999999999996</v>
      </c>
      <c r="E56" s="35">
        <f t="shared" si="17"/>
        <v>176.40000000000003</v>
      </c>
      <c r="F56" s="66">
        <f t="shared" si="18"/>
        <v>1350.2999999999997</v>
      </c>
      <c r="G56" s="66">
        <f t="shared" si="19"/>
        <v>1350</v>
      </c>
      <c r="H56" s="66">
        <f t="shared" si="20"/>
        <v>1350</v>
      </c>
      <c r="I56" s="25">
        <f t="shared" si="24"/>
        <v>-0.29999999999972715</v>
      </c>
      <c r="J56" s="66">
        <f t="shared" si="22"/>
        <v>1173.5999999999999</v>
      </c>
      <c r="K56" s="122">
        <f t="shared" si="23"/>
        <v>1350</v>
      </c>
      <c r="L56" s="254"/>
      <c r="M56" s="377"/>
      <c r="N56" s="367">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97.1</v>
      </c>
      <c r="D57" s="65">
        <f t="shared" si="16"/>
        <v>1160.8999999999996</v>
      </c>
      <c r="E57" s="35">
        <f t="shared" si="17"/>
        <v>176.40000000000003</v>
      </c>
      <c r="F57" s="66">
        <f t="shared" si="18"/>
        <v>1337.2999999999997</v>
      </c>
      <c r="G57" s="66">
        <f t="shared" si="19"/>
        <v>1337</v>
      </c>
      <c r="H57" s="66">
        <f t="shared" si="20"/>
        <v>1337</v>
      </c>
      <c r="I57" s="25">
        <f t="shared" si="24"/>
        <v>-0.29999999999972715</v>
      </c>
      <c r="J57" s="66">
        <f t="shared" si="22"/>
        <v>1160.5999999999999</v>
      </c>
      <c r="K57" s="122">
        <f t="shared" si="23"/>
        <v>1337</v>
      </c>
      <c r="L57" s="254"/>
      <c r="M57" s="55"/>
      <c r="N57" s="367"/>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95.7</v>
      </c>
      <c r="D58" s="65">
        <f t="shared" si="16"/>
        <v>1159.4999999999998</v>
      </c>
      <c r="E58" s="35">
        <f t="shared" si="17"/>
        <v>176.40000000000003</v>
      </c>
      <c r="F58" s="66">
        <f t="shared" si="18"/>
        <v>1335.8999999999999</v>
      </c>
      <c r="G58" s="66">
        <f t="shared" si="19"/>
        <v>1336</v>
      </c>
      <c r="H58" s="66">
        <f t="shared" si="20"/>
        <v>1336</v>
      </c>
      <c r="I58" s="25">
        <f t="shared" si="24"/>
        <v>0.10000000000013642</v>
      </c>
      <c r="J58" s="66">
        <f t="shared" si="22"/>
        <v>1159.5999999999999</v>
      </c>
      <c r="K58" s="122">
        <f t="shared" si="23"/>
        <v>1336</v>
      </c>
      <c r="L58" s="254"/>
      <c r="M58" s="377"/>
      <c r="N58" s="367"/>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8">
        <v>111.1</v>
      </c>
      <c r="D59" s="65">
        <f t="shared" si="16"/>
        <v>1174.8999999999996</v>
      </c>
      <c r="E59" s="35">
        <f t="shared" si="17"/>
        <v>176.40000000000003</v>
      </c>
      <c r="F59" s="66">
        <f t="shared" si="18"/>
        <v>1351.2999999999997</v>
      </c>
      <c r="G59" s="66">
        <f t="shared" si="19"/>
        <v>1351</v>
      </c>
      <c r="H59" s="66">
        <f t="shared" si="20"/>
        <v>1351</v>
      </c>
      <c r="I59" s="25">
        <f t="shared" si="24"/>
        <v>-0.29999999999972715</v>
      </c>
      <c r="J59" s="66">
        <f t="shared" si="22"/>
        <v>1174.5999999999999</v>
      </c>
      <c r="K59" s="122">
        <f t="shared" si="23"/>
        <v>1351</v>
      </c>
      <c r="L59" s="254"/>
      <c r="M59" s="55"/>
      <c r="N59" s="367"/>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36.700000000000003</v>
      </c>
      <c r="D60" s="65">
        <f t="shared" si="16"/>
        <v>1100.4999999999998</v>
      </c>
      <c r="E60" s="35">
        <f t="shared" si="17"/>
        <v>176.40000000000003</v>
      </c>
      <c r="F60" s="66">
        <f t="shared" si="18"/>
        <v>1276.8999999999999</v>
      </c>
      <c r="G60" s="66">
        <f t="shared" si="19"/>
        <v>1277</v>
      </c>
      <c r="H60" s="66">
        <f t="shared" si="20"/>
        <v>1277</v>
      </c>
      <c r="I60" s="25">
        <f t="shared" si="24"/>
        <v>0.10000000000013642</v>
      </c>
      <c r="J60" s="66">
        <f t="shared" si="22"/>
        <v>1100.5999999999999</v>
      </c>
      <c r="K60" s="122">
        <f t="shared" si="23"/>
        <v>1277</v>
      </c>
      <c r="L60" s="254"/>
      <c r="M60" s="55"/>
      <c r="N60" s="367"/>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43.4</v>
      </c>
      <c r="D61" s="65">
        <f t="shared" si="16"/>
        <v>1107.1999999999998</v>
      </c>
      <c r="E61" s="35">
        <f t="shared" si="17"/>
        <v>176.40000000000003</v>
      </c>
      <c r="F61" s="66">
        <f t="shared" si="18"/>
        <v>1283.5999999999999</v>
      </c>
      <c r="G61" s="66">
        <f t="shared" si="19"/>
        <v>1284</v>
      </c>
      <c r="H61" s="66">
        <f t="shared" si="20"/>
        <v>1284</v>
      </c>
      <c r="I61" s="25">
        <f t="shared" si="24"/>
        <v>0.40000000000009095</v>
      </c>
      <c r="J61" s="66">
        <f t="shared" si="22"/>
        <v>1107.5999999999999</v>
      </c>
      <c r="K61" s="122">
        <f t="shared" si="23"/>
        <v>1284</v>
      </c>
      <c r="L61" s="254"/>
      <c r="M61" s="55"/>
      <c r="N61" s="367"/>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8">
        <v>54.5</v>
      </c>
      <c r="D62" s="65">
        <f t="shared" si="16"/>
        <v>1118.2999999999997</v>
      </c>
      <c r="E62" s="35">
        <f t="shared" si="17"/>
        <v>176.40000000000003</v>
      </c>
      <c r="F62" s="66">
        <f t="shared" si="18"/>
        <v>1294.6999999999998</v>
      </c>
      <c r="G62" s="66">
        <f t="shared" si="19"/>
        <v>1295</v>
      </c>
      <c r="H62" s="66">
        <f t="shared" si="20"/>
        <v>1295</v>
      </c>
      <c r="I62" s="25">
        <f t="shared" si="24"/>
        <v>0.3000000000001819</v>
      </c>
      <c r="J62" s="66">
        <f t="shared" si="22"/>
        <v>1118.5999999999999</v>
      </c>
      <c r="K62" s="122">
        <f t="shared" si="23"/>
        <v>1295</v>
      </c>
      <c r="L62" s="254"/>
      <c r="M62" s="55"/>
      <c r="N62" s="367"/>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71.7</v>
      </c>
      <c r="D63" s="65">
        <f t="shared" si="16"/>
        <v>1135.4999999999998</v>
      </c>
      <c r="E63" s="35">
        <f t="shared" si="17"/>
        <v>176.40000000000003</v>
      </c>
      <c r="F63" s="66">
        <f t="shared" si="18"/>
        <v>1311.8999999999999</v>
      </c>
      <c r="G63" s="66">
        <f t="shared" si="19"/>
        <v>1312</v>
      </c>
      <c r="H63" s="66">
        <f t="shared" si="20"/>
        <v>1312</v>
      </c>
      <c r="I63" s="25">
        <f t="shared" si="24"/>
        <v>0.10000000000013642</v>
      </c>
      <c r="J63" s="66">
        <f t="shared" si="22"/>
        <v>1135.5999999999999</v>
      </c>
      <c r="K63" s="122">
        <f t="shared" si="23"/>
        <v>1312</v>
      </c>
      <c r="L63" s="254"/>
      <c r="M63" s="55"/>
      <c r="N63" s="367"/>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78.8</v>
      </c>
      <c r="D64" s="65">
        <f t="shared" si="16"/>
        <v>1142.5999999999997</v>
      </c>
      <c r="E64" s="35">
        <f t="shared" si="17"/>
        <v>176.40000000000003</v>
      </c>
      <c r="F64" s="66">
        <f t="shared" si="18"/>
        <v>1318.9999999999998</v>
      </c>
      <c r="G64" s="66">
        <f t="shared" si="19"/>
        <v>1319</v>
      </c>
      <c r="H64" s="66">
        <f t="shared" si="20"/>
        <v>1319</v>
      </c>
      <c r="I64" s="25">
        <f t="shared" si="24"/>
        <v>0</v>
      </c>
      <c r="J64" s="66">
        <f t="shared" si="22"/>
        <v>1142.5999999999997</v>
      </c>
      <c r="K64" s="122">
        <f t="shared" si="23"/>
        <v>1319</v>
      </c>
      <c r="L64" s="254"/>
      <c r="M64" s="55"/>
      <c r="N64" s="367"/>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8">
        <v>93</v>
      </c>
      <c r="D65" s="65">
        <f t="shared" si="16"/>
        <v>1156.7999999999997</v>
      </c>
      <c r="E65" s="35">
        <f t="shared" si="17"/>
        <v>176.40000000000003</v>
      </c>
      <c r="F65" s="66">
        <f t="shared" si="18"/>
        <v>1333.1999999999998</v>
      </c>
      <c r="G65" s="66">
        <f t="shared" si="19"/>
        <v>1333</v>
      </c>
      <c r="H65" s="66">
        <f t="shared" si="20"/>
        <v>1333</v>
      </c>
      <c r="I65" s="25">
        <f t="shared" si="24"/>
        <v>-0.1999999999998181</v>
      </c>
      <c r="J65" s="66">
        <f t="shared" si="22"/>
        <v>1156.5999999999999</v>
      </c>
      <c r="K65" s="122">
        <f t="shared" si="23"/>
        <v>1333</v>
      </c>
      <c r="L65" s="254"/>
      <c r="M65" s="55"/>
      <c r="N65" s="367"/>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110.1</v>
      </c>
      <c r="D66" s="65">
        <f t="shared" si="16"/>
        <v>1173.8999999999996</v>
      </c>
      <c r="E66" s="35">
        <f t="shared" si="17"/>
        <v>176.40000000000003</v>
      </c>
      <c r="F66" s="66">
        <f t="shared" si="18"/>
        <v>1350.2999999999997</v>
      </c>
      <c r="G66" s="66">
        <f t="shared" si="19"/>
        <v>1350</v>
      </c>
      <c r="H66" s="66">
        <f t="shared" si="20"/>
        <v>1350</v>
      </c>
      <c r="I66" s="25">
        <f t="shared" si="24"/>
        <v>-0.29999999999972715</v>
      </c>
      <c r="J66" s="66">
        <f t="shared" si="22"/>
        <v>1173.5999999999999</v>
      </c>
      <c r="K66" s="122">
        <f t="shared" si="23"/>
        <v>1350</v>
      </c>
      <c r="L66" s="254"/>
      <c r="M66" s="55"/>
      <c r="N66" s="367"/>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111.1</v>
      </c>
      <c r="D67" s="65">
        <f t="shared" si="16"/>
        <v>1174.8999999999996</v>
      </c>
      <c r="E67" s="35">
        <f t="shared" si="17"/>
        <v>176.40000000000003</v>
      </c>
      <c r="F67" s="66">
        <f t="shared" si="18"/>
        <v>1351.2999999999997</v>
      </c>
      <c r="G67" s="66">
        <f t="shared" si="19"/>
        <v>1351</v>
      </c>
      <c r="H67" s="66">
        <f t="shared" si="20"/>
        <v>1351</v>
      </c>
      <c r="I67" s="25">
        <f t="shared" si="24"/>
        <v>-0.29999999999972715</v>
      </c>
      <c r="J67" s="66">
        <f t="shared" si="22"/>
        <v>1174.5999999999999</v>
      </c>
      <c r="K67" s="122">
        <f t="shared" si="23"/>
        <v>1351</v>
      </c>
      <c r="L67" s="254"/>
      <c r="M67" s="55"/>
      <c r="N67" s="367"/>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7"/>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7"/>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1063.7999999999997</v>
      </c>
      <c r="C70" s="358">
        <v>64.7</v>
      </c>
      <c r="D70" s="65">
        <f t="shared" ref="D70:D76" si="25">$B$17+C70</f>
        <v>1128.4999999999998</v>
      </c>
      <c r="E70" s="35">
        <f t="shared" ref="E70:E76" si="26">$E$17</f>
        <v>176.40000000000003</v>
      </c>
      <c r="F70" s="66">
        <f t="shared" ref="F70:F76" si="27">D70+E70</f>
        <v>1304.8999999999999</v>
      </c>
      <c r="G70" s="66">
        <f t="shared" ref="G70:G76" si="28">ROUND(((F70*10)+0.4)/10,0)</f>
        <v>1305</v>
      </c>
      <c r="H70" s="66">
        <f t="shared" ref="H70:H76" si="29">IF(FLOOR(G70,1)&lt;1000,FLOOR(G70,1),FLOOR((G70),1))</f>
        <v>1305</v>
      </c>
      <c r="I70" s="67">
        <f t="shared" ref="I70:I76" si="30">H70-F70</f>
        <v>0.10000000000013642</v>
      </c>
      <c r="J70" s="66">
        <f t="shared" ref="J70:J76" si="31">I70+D70</f>
        <v>1128.5999999999999</v>
      </c>
      <c r="K70" s="123">
        <f t="shared" ref="K70:K76" si="32">H70</f>
        <v>1305</v>
      </c>
      <c r="L70" s="254"/>
      <c r="M70" s="390"/>
      <c r="N70" s="367"/>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8">
        <v>88</v>
      </c>
      <c r="D71" s="65">
        <f>$B$17+C71</f>
        <v>1151.7999999999997</v>
      </c>
      <c r="E71" s="35">
        <f t="shared" si="26"/>
        <v>176.40000000000003</v>
      </c>
      <c r="F71" s="66">
        <f t="shared" si="27"/>
        <v>1328.1999999999998</v>
      </c>
      <c r="G71" s="66">
        <f t="shared" si="28"/>
        <v>1328</v>
      </c>
      <c r="H71" s="66">
        <f t="shared" si="29"/>
        <v>1328</v>
      </c>
      <c r="I71" s="67">
        <f>H71-F71</f>
        <v>-0.1999999999998181</v>
      </c>
      <c r="J71" s="66">
        <f t="shared" si="31"/>
        <v>1151.5999999999999</v>
      </c>
      <c r="K71" s="123">
        <f>H71</f>
        <v>1328</v>
      </c>
      <c r="L71" s="254"/>
      <c r="M71" s="390"/>
      <c r="N71" s="367"/>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8">
        <v>100.7</v>
      </c>
      <c r="D72" s="30">
        <f t="shared" si="25"/>
        <v>1164.4999999999998</v>
      </c>
      <c r="E72" s="35">
        <f t="shared" si="26"/>
        <v>176.40000000000003</v>
      </c>
      <c r="F72" s="35">
        <f t="shared" si="27"/>
        <v>1340.8999999999999</v>
      </c>
      <c r="G72" s="35">
        <f t="shared" si="28"/>
        <v>1341</v>
      </c>
      <c r="H72" s="66">
        <f t="shared" si="29"/>
        <v>1341</v>
      </c>
      <c r="I72" s="25">
        <f t="shared" si="30"/>
        <v>0.10000000000013642</v>
      </c>
      <c r="J72" s="35">
        <f t="shared" si="31"/>
        <v>1164.5999999999999</v>
      </c>
      <c r="K72" s="122">
        <f t="shared" si="32"/>
        <v>1341</v>
      </c>
      <c r="L72" s="254"/>
      <c r="M72" s="390"/>
      <c r="N72" s="367"/>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8">
        <v>99.2</v>
      </c>
      <c r="D73" s="30">
        <f t="shared" si="25"/>
        <v>1162.9999999999998</v>
      </c>
      <c r="E73" s="35">
        <f t="shared" si="26"/>
        <v>176.40000000000003</v>
      </c>
      <c r="F73" s="35">
        <f t="shared" si="27"/>
        <v>1339.3999999999999</v>
      </c>
      <c r="G73" s="35">
        <f t="shared" si="28"/>
        <v>1339</v>
      </c>
      <c r="H73" s="66">
        <f t="shared" si="29"/>
        <v>1339</v>
      </c>
      <c r="I73" s="25">
        <f t="shared" si="30"/>
        <v>-0.39999999999986358</v>
      </c>
      <c r="J73" s="35">
        <f t="shared" si="31"/>
        <v>1162.5999999999999</v>
      </c>
      <c r="K73" s="122">
        <f t="shared" si="32"/>
        <v>1339</v>
      </c>
      <c r="L73" s="254"/>
      <c r="M73" s="390"/>
      <c r="N73" s="367"/>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8">
        <v>103.5</v>
      </c>
      <c r="D74" s="30">
        <f t="shared" si="25"/>
        <v>1167.2999999999997</v>
      </c>
      <c r="E74" s="35">
        <f t="shared" si="26"/>
        <v>176.40000000000003</v>
      </c>
      <c r="F74" s="35">
        <f t="shared" si="27"/>
        <v>1343.6999999999998</v>
      </c>
      <c r="G74" s="35">
        <f t="shared" si="28"/>
        <v>1344</v>
      </c>
      <c r="H74" s="66">
        <f t="shared" si="29"/>
        <v>1344</v>
      </c>
      <c r="I74" s="25">
        <f t="shared" si="30"/>
        <v>0.3000000000001819</v>
      </c>
      <c r="J74" s="35">
        <f t="shared" si="31"/>
        <v>1167.5999999999999</v>
      </c>
      <c r="K74" s="122">
        <f t="shared" si="32"/>
        <v>1344</v>
      </c>
      <c r="L74" s="254"/>
      <c r="M74" s="391"/>
      <c r="N74" s="367"/>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8">
        <v>103.5</v>
      </c>
      <c r="D75" s="65">
        <f t="shared" si="25"/>
        <v>1167.2999999999997</v>
      </c>
      <c r="E75" s="35">
        <f t="shared" si="26"/>
        <v>176.40000000000003</v>
      </c>
      <c r="F75" s="66">
        <f t="shared" si="27"/>
        <v>1343.6999999999998</v>
      </c>
      <c r="G75" s="66">
        <f t="shared" si="28"/>
        <v>1344</v>
      </c>
      <c r="H75" s="66">
        <f t="shared" si="29"/>
        <v>1344</v>
      </c>
      <c r="I75" s="67">
        <f t="shared" si="30"/>
        <v>0.3000000000001819</v>
      </c>
      <c r="J75" s="66">
        <f t="shared" si="31"/>
        <v>1167.5999999999999</v>
      </c>
      <c r="K75" s="123">
        <f t="shared" si="32"/>
        <v>1344</v>
      </c>
      <c r="L75" s="254"/>
      <c r="M75" s="391"/>
      <c r="N75" s="367"/>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8">
        <v>115</v>
      </c>
      <c r="D76" s="30">
        <f t="shared" si="25"/>
        <v>1178.7999999999997</v>
      </c>
      <c r="E76" s="35">
        <f t="shared" si="26"/>
        <v>176.40000000000003</v>
      </c>
      <c r="F76" s="35">
        <f t="shared" si="27"/>
        <v>1355.1999999999998</v>
      </c>
      <c r="G76" s="35">
        <f t="shared" si="28"/>
        <v>1355</v>
      </c>
      <c r="H76" s="66">
        <f t="shared" si="29"/>
        <v>1355</v>
      </c>
      <c r="I76" s="25">
        <f t="shared" si="30"/>
        <v>-0.1999999999998181</v>
      </c>
      <c r="J76" s="35">
        <f t="shared" si="31"/>
        <v>1178.5999999999999</v>
      </c>
      <c r="K76" s="122">
        <f t="shared" si="32"/>
        <v>1355</v>
      </c>
      <c r="L76" s="254"/>
      <c r="M76" s="260"/>
      <c r="N76" s="367"/>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8"/>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8"/>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8"/>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8"/>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8"/>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8"/>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8"/>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8"/>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8"/>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4" t="str">
        <f>D8</f>
        <v>PETROL PUMP PRICES BY ZONE IN THE REPUBLIC OF SOUTH AFRICA</v>
      </c>
      <c r="E87" s="421"/>
      <c r="F87" s="421"/>
      <c r="G87" s="421"/>
      <c r="H87" s="421"/>
      <c r="I87" s="421"/>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4" t="str">
        <f>H10</f>
        <v>EFFECTIVE 02 AUGUST 2017</v>
      </c>
      <c r="I89" s="421"/>
      <c r="J89" s="421"/>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4"/>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4"/>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f>
        <v>1076.8</v>
      </c>
      <c r="C96" s="101">
        <f t="shared" ref="C96:C112" si="33">C17</f>
        <v>2.8</v>
      </c>
      <c r="D96" s="23">
        <f t="shared" ref="D96:D101" si="34">$B$96+C96</f>
        <v>1079.5999999999999</v>
      </c>
      <c r="E96" s="36">
        <f t="shared" ref="E96:E112" si="35">$E$17</f>
        <v>176.40000000000003</v>
      </c>
      <c r="F96" s="36">
        <f t="shared" ref="F96:F112" si="36">D96+E96</f>
        <v>1256</v>
      </c>
      <c r="G96" s="36">
        <f t="shared" ref="G96:G112" si="37">ROUND(((F96*10)+0.4)/10,0)</f>
        <v>1256</v>
      </c>
      <c r="H96" s="36">
        <f>IF(FLOOR(G96,1)&lt;1000,FLOOR(G96,1),FLOOR((G96),1))</f>
        <v>1256</v>
      </c>
      <c r="I96" s="36">
        <f t="shared" ref="I96:I155" si="38">H96-F96</f>
        <v>0</v>
      </c>
      <c r="J96" s="36">
        <f t="shared" ref="J96:J112" si="39">I96+D96</f>
        <v>1079.5999999999999</v>
      </c>
      <c r="K96" s="56">
        <f t="shared" ref="K96:K112" si="40">H96</f>
        <v>1256</v>
      </c>
      <c r="L96" s="253"/>
      <c r="M96" s="334"/>
      <c r="N96" s="366"/>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f t="shared" si="33"/>
        <v>7.4</v>
      </c>
      <c r="D97" s="21">
        <f t="shared" si="34"/>
        <v>1084.2</v>
      </c>
      <c r="E97" s="35">
        <f t="shared" si="35"/>
        <v>176.40000000000003</v>
      </c>
      <c r="F97" s="38">
        <f t="shared" si="36"/>
        <v>1260.6000000000001</v>
      </c>
      <c r="G97" s="38">
        <f t="shared" si="37"/>
        <v>1261</v>
      </c>
      <c r="H97" s="38">
        <f t="shared" ref="H97:H112" si="41">IF(FLOOR(G97,1)&lt;1000,FLOOR(G97,1),FLOOR((G97),1))</f>
        <v>1261</v>
      </c>
      <c r="I97" s="50">
        <f t="shared" si="38"/>
        <v>0.39999999999986358</v>
      </c>
      <c r="J97" s="38">
        <f t="shared" si="39"/>
        <v>1084.5999999999999</v>
      </c>
      <c r="K97" s="55">
        <f t="shared" si="40"/>
        <v>1261</v>
      </c>
      <c r="L97" s="250"/>
      <c r="M97" s="334"/>
      <c r="N97" s="366"/>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f t="shared" si="33"/>
        <v>11.5</v>
      </c>
      <c r="D98" s="21">
        <f t="shared" si="34"/>
        <v>1088.3</v>
      </c>
      <c r="E98" s="35">
        <f t="shared" si="35"/>
        <v>176.40000000000003</v>
      </c>
      <c r="F98" s="38">
        <f t="shared" si="36"/>
        <v>1264.7</v>
      </c>
      <c r="G98" s="38">
        <f t="shared" si="37"/>
        <v>1265</v>
      </c>
      <c r="H98" s="38">
        <f t="shared" si="41"/>
        <v>1265</v>
      </c>
      <c r="I98" s="50">
        <f t="shared" si="38"/>
        <v>0.29999999999995453</v>
      </c>
      <c r="J98" s="38">
        <f t="shared" si="39"/>
        <v>1088.5999999999999</v>
      </c>
      <c r="K98" s="55">
        <f t="shared" si="40"/>
        <v>1265</v>
      </c>
      <c r="L98" s="250"/>
      <c r="M98" s="334"/>
      <c r="N98" s="366"/>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f t="shared" si="33"/>
        <v>16.899999999999999</v>
      </c>
      <c r="D99" s="21">
        <f t="shared" si="34"/>
        <v>1093.7</v>
      </c>
      <c r="E99" s="35">
        <f t="shared" si="35"/>
        <v>176.40000000000003</v>
      </c>
      <c r="F99" s="38">
        <f t="shared" si="36"/>
        <v>1270.1000000000001</v>
      </c>
      <c r="G99" s="38">
        <f t="shared" si="37"/>
        <v>1270</v>
      </c>
      <c r="H99" s="38">
        <f t="shared" si="41"/>
        <v>1270</v>
      </c>
      <c r="I99" s="50">
        <f t="shared" si="38"/>
        <v>-0.10000000000013642</v>
      </c>
      <c r="J99" s="38">
        <f t="shared" si="39"/>
        <v>1093.5999999999999</v>
      </c>
      <c r="K99" s="55">
        <f t="shared" si="40"/>
        <v>1270</v>
      </c>
      <c r="L99" s="250"/>
      <c r="M99" s="334"/>
      <c r="N99" s="366"/>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f t="shared" si="33"/>
        <v>24.4</v>
      </c>
      <c r="D100" s="21">
        <f t="shared" si="34"/>
        <v>1101.2</v>
      </c>
      <c r="E100" s="35">
        <f t="shared" si="35"/>
        <v>176.40000000000003</v>
      </c>
      <c r="F100" s="38">
        <f t="shared" si="36"/>
        <v>1277.6000000000001</v>
      </c>
      <c r="G100" s="38">
        <f t="shared" si="37"/>
        <v>1278</v>
      </c>
      <c r="H100" s="38">
        <f t="shared" si="41"/>
        <v>1278</v>
      </c>
      <c r="I100" s="50">
        <f t="shared" si="38"/>
        <v>0.39999999999986358</v>
      </c>
      <c r="J100" s="38">
        <f t="shared" si="39"/>
        <v>1101.5999999999999</v>
      </c>
      <c r="K100" s="55">
        <f t="shared" si="40"/>
        <v>1278</v>
      </c>
      <c r="L100" s="250"/>
      <c r="M100" s="334"/>
      <c r="N100" s="366"/>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f t="shared" si="33"/>
        <v>35.4</v>
      </c>
      <c r="D101" s="21">
        <f t="shared" si="34"/>
        <v>1112.2</v>
      </c>
      <c r="E101" s="35">
        <f t="shared" si="35"/>
        <v>176.40000000000003</v>
      </c>
      <c r="F101" s="38">
        <f t="shared" si="36"/>
        <v>1288.6000000000001</v>
      </c>
      <c r="G101" s="38">
        <f t="shared" si="37"/>
        <v>1289</v>
      </c>
      <c r="H101" s="38">
        <f t="shared" si="41"/>
        <v>1289</v>
      </c>
      <c r="I101" s="51">
        <f t="shared" si="38"/>
        <v>0.39999999999986358</v>
      </c>
      <c r="J101" s="42">
        <f t="shared" si="39"/>
        <v>1112.5999999999999</v>
      </c>
      <c r="K101" s="59">
        <f t="shared" si="40"/>
        <v>1289</v>
      </c>
      <c r="L101" s="250"/>
      <c r="M101" s="334"/>
      <c r="N101" s="366"/>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f t="shared" si="33"/>
        <v>45.1</v>
      </c>
      <c r="D102" s="21">
        <f t="shared" ref="D102:D110" si="42">$B$96+C102+L102</f>
        <v>1131.8999999999999</v>
      </c>
      <c r="E102" s="35">
        <f t="shared" si="35"/>
        <v>176.40000000000003</v>
      </c>
      <c r="F102" s="38">
        <f t="shared" si="36"/>
        <v>1308.3</v>
      </c>
      <c r="G102" s="38">
        <f t="shared" si="37"/>
        <v>1308</v>
      </c>
      <c r="H102" s="38">
        <f t="shared" si="41"/>
        <v>1308</v>
      </c>
      <c r="I102" s="51">
        <f t="shared" si="38"/>
        <v>-0.29999999999995453</v>
      </c>
      <c r="J102" s="42">
        <f t="shared" si="39"/>
        <v>1131.5999999999999</v>
      </c>
      <c r="K102" s="59">
        <f t="shared" si="40"/>
        <v>1308</v>
      </c>
      <c r="L102" s="250">
        <v>10</v>
      </c>
      <c r="M102" s="334"/>
      <c r="N102" s="366"/>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f t="shared" si="33"/>
        <v>63.6</v>
      </c>
      <c r="D103" s="21">
        <f t="shared" si="42"/>
        <v>1150.3999999999999</v>
      </c>
      <c r="E103" s="35">
        <f t="shared" si="35"/>
        <v>176.40000000000003</v>
      </c>
      <c r="F103" s="38">
        <f t="shared" si="36"/>
        <v>1326.8</v>
      </c>
      <c r="G103" s="38">
        <f t="shared" si="37"/>
        <v>1327</v>
      </c>
      <c r="H103" s="38">
        <f t="shared" si="41"/>
        <v>1327</v>
      </c>
      <c r="I103" s="51">
        <f t="shared" si="38"/>
        <v>0.20000000000004547</v>
      </c>
      <c r="J103" s="42">
        <f t="shared" si="39"/>
        <v>1150.5999999999999</v>
      </c>
      <c r="K103" s="59">
        <f t="shared" si="40"/>
        <v>1327</v>
      </c>
      <c r="L103" s="250">
        <v>10</v>
      </c>
      <c r="M103" s="334"/>
      <c r="N103" s="366">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f t="shared" si="33"/>
        <v>83.1</v>
      </c>
      <c r="D104" s="21">
        <f t="shared" si="42"/>
        <v>1169.8999999999999</v>
      </c>
      <c r="E104" s="35">
        <f t="shared" si="35"/>
        <v>176.40000000000003</v>
      </c>
      <c r="F104" s="38">
        <f t="shared" si="36"/>
        <v>1346.3</v>
      </c>
      <c r="G104" s="38">
        <f t="shared" si="37"/>
        <v>1346</v>
      </c>
      <c r="H104" s="38">
        <f t="shared" si="41"/>
        <v>1346</v>
      </c>
      <c r="I104" s="51">
        <f t="shared" si="38"/>
        <v>-0.29999999999995453</v>
      </c>
      <c r="J104" s="42">
        <f t="shared" si="39"/>
        <v>1169.5999999999999</v>
      </c>
      <c r="K104" s="59">
        <f t="shared" si="40"/>
        <v>1346</v>
      </c>
      <c r="L104" s="250">
        <v>10</v>
      </c>
      <c r="M104" s="334"/>
      <c r="N104" s="366">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f t="shared" si="33"/>
        <v>95.399999999999991</v>
      </c>
      <c r="D105" s="21">
        <f t="shared" si="42"/>
        <v>1182.2</v>
      </c>
      <c r="E105" s="35">
        <f t="shared" si="35"/>
        <v>176.40000000000003</v>
      </c>
      <c r="F105" s="38">
        <f t="shared" si="36"/>
        <v>1358.6000000000001</v>
      </c>
      <c r="G105" s="38">
        <f t="shared" si="37"/>
        <v>1359</v>
      </c>
      <c r="H105" s="38">
        <f t="shared" si="41"/>
        <v>1359</v>
      </c>
      <c r="I105" s="51">
        <f t="shared" si="38"/>
        <v>0.39999999999986358</v>
      </c>
      <c r="J105" s="42">
        <f t="shared" si="39"/>
        <v>1182.5999999999999</v>
      </c>
      <c r="K105" s="59">
        <f t="shared" si="40"/>
        <v>1359</v>
      </c>
      <c r="L105" s="250">
        <v>10</v>
      </c>
      <c r="M105" s="334"/>
      <c r="N105" s="366"/>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f t="shared" si="33"/>
        <v>100.9</v>
      </c>
      <c r="D106" s="21">
        <f t="shared" si="42"/>
        <v>1187.7</v>
      </c>
      <c r="E106" s="35">
        <f t="shared" si="35"/>
        <v>176.40000000000003</v>
      </c>
      <c r="F106" s="38">
        <f t="shared" si="36"/>
        <v>1364.1000000000001</v>
      </c>
      <c r="G106" s="38">
        <f t="shared" si="37"/>
        <v>1364</v>
      </c>
      <c r="H106" s="38">
        <f t="shared" si="41"/>
        <v>1364</v>
      </c>
      <c r="I106" s="51">
        <f t="shared" si="38"/>
        <v>-0.10000000000013642</v>
      </c>
      <c r="J106" s="42">
        <f t="shared" si="39"/>
        <v>1187.5999999999999</v>
      </c>
      <c r="K106" s="59">
        <f t="shared" si="40"/>
        <v>1364</v>
      </c>
      <c r="L106" s="250">
        <v>10</v>
      </c>
      <c r="M106" s="334"/>
      <c r="N106" s="366"/>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f t="shared" si="33"/>
        <v>102.39999999999999</v>
      </c>
      <c r="D107" s="21">
        <f t="shared" si="42"/>
        <v>1189.2</v>
      </c>
      <c r="E107" s="35">
        <f t="shared" si="35"/>
        <v>176.40000000000003</v>
      </c>
      <c r="F107" s="38">
        <f t="shared" si="36"/>
        <v>1365.6000000000001</v>
      </c>
      <c r="G107" s="38">
        <f t="shared" si="37"/>
        <v>1366</v>
      </c>
      <c r="H107" s="38">
        <f t="shared" si="41"/>
        <v>1366</v>
      </c>
      <c r="I107" s="51">
        <f t="shared" si="38"/>
        <v>0.39999999999986358</v>
      </c>
      <c r="J107" s="42">
        <f t="shared" si="39"/>
        <v>1189.5999999999999</v>
      </c>
      <c r="K107" s="59">
        <f t="shared" si="40"/>
        <v>1366</v>
      </c>
      <c r="L107" s="250">
        <v>10</v>
      </c>
      <c r="M107" s="334"/>
      <c r="N107" s="366"/>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f t="shared" si="33"/>
        <v>97.7</v>
      </c>
      <c r="D108" s="21">
        <f t="shared" si="42"/>
        <v>1184.5</v>
      </c>
      <c r="E108" s="35">
        <f t="shared" si="35"/>
        <v>176.40000000000003</v>
      </c>
      <c r="F108" s="38">
        <f t="shared" si="36"/>
        <v>1360.9</v>
      </c>
      <c r="G108" s="38">
        <f t="shared" si="37"/>
        <v>1361</v>
      </c>
      <c r="H108" s="38">
        <f t="shared" si="41"/>
        <v>1361</v>
      </c>
      <c r="I108" s="51">
        <f t="shared" si="38"/>
        <v>9.9999999999909051E-2</v>
      </c>
      <c r="J108" s="42">
        <f t="shared" si="39"/>
        <v>1184.5999999999999</v>
      </c>
      <c r="K108" s="59">
        <f t="shared" si="40"/>
        <v>1361</v>
      </c>
      <c r="L108" s="250">
        <v>10</v>
      </c>
      <c r="M108" s="334"/>
      <c r="N108" s="366"/>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f t="shared" si="33"/>
        <v>115.1</v>
      </c>
      <c r="D109" s="21">
        <f t="shared" si="42"/>
        <v>1201.8999999999999</v>
      </c>
      <c r="E109" s="35">
        <f t="shared" si="35"/>
        <v>176.40000000000003</v>
      </c>
      <c r="F109" s="38">
        <f t="shared" si="36"/>
        <v>1378.3</v>
      </c>
      <c r="G109" s="38">
        <f t="shared" si="37"/>
        <v>1378</v>
      </c>
      <c r="H109" s="38">
        <f t="shared" si="41"/>
        <v>1378</v>
      </c>
      <c r="I109" s="51">
        <f t="shared" si="38"/>
        <v>-0.29999999999995453</v>
      </c>
      <c r="J109" s="42">
        <f t="shared" si="39"/>
        <v>1201.5999999999999</v>
      </c>
      <c r="K109" s="59">
        <f t="shared" si="40"/>
        <v>1378</v>
      </c>
      <c r="L109" s="250">
        <v>10</v>
      </c>
      <c r="M109" s="334"/>
      <c r="N109" s="366"/>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f t="shared" si="33"/>
        <v>123</v>
      </c>
      <c r="D110" s="21">
        <f t="shared" si="42"/>
        <v>1209.8</v>
      </c>
      <c r="E110" s="35">
        <f t="shared" si="35"/>
        <v>176.40000000000003</v>
      </c>
      <c r="F110" s="38">
        <f t="shared" si="36"/>
        <v>1386.2</v>
      </c>
      <c r="G110" s="38">
        <f t="shared" si="37"/>
        <v>1386</v>
      </c>
      <c r="H110" s="38">
        <f t="shared" si="41"/>
        <v>1386</v>
      </c>
      <c r="I110" s="51">
        <f t="shared" si="38"/>
        <v>-0.20000000000004547</v>
      </c>
      <c r="J110" s="42">
        <f t="shared" si="39"/>
        <v>1209.5999999999999</v>
      </c>
      <c r="K110" s="59">
        <f t="shared" si="40"/>
        <v>1386</v>
      </c>
      <c r="L110" s="250">
        <v>10</v>
      </c>
      <c r="M110" s="334"/>
      <c r="N110" s="366"/>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f t="shared" si="33"/>
        <v>45.1</v>
      </c>
      <c r="D111" s="21">
        <f>$B$96+C111</f>
        <v>1121.8999999999999</v>
      </c>
      <c r="E111" s="35">
        <f t="shared" si="35"/>
        <v>176.40000000000003</v>
      </c>
      <c r="F111" s="38">
        <f t="shared" si="36"/>
        <v>1298.3</v>
      </c>
      <c r="G111" s="38">
        <f t="shared" si="37"/>
        <v>1298</v>
      </c>
      <c r="H111" s="38">
        <f t="shared" si="41"/>
        <v>1298</v>
      </c>
      <c r="I111" s="51">
        <f t="shared" si="38"/>
        <v>-0.29999999999995453</v>
      </c>
      <c r="J111" s="42">
        <f t="shared" si="39"/>
        <v>1121.5999999999999</v>
      </c>
      <c r="K111" s="59">
        <f t="shared" si="40"/>
        <v>1298</v>
      </c>
      <c r="L111" s="250"/>
      <c r="M111" s="335"/>
      <c r="N111" s="366"/>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f t="shared" si="33"/>
        <v>123</v>
      </c>
      <c r="D112" s="21">
        <f>$B$96+C112</f>
        <v>1199.8</v>
      </c>
      <c r="E112" s="35">
        <f t="shared" si="35"/>
        <v>176.40000000000003</v>
      </c>
      <c r="F112" s="38">
        <f t="shared" si="36"/>
        <v>1376.2</v>
      </c>
      <c r="G112" s="38">
        <f t="shared" si="37"/>
        <v>1376</v>
      </c>
      <c r="H112" s="38">
        <f t="shared" si="41"/>
        <v>1376</v>
      </c>
      <c r="I112" s="51">
        <f t="shared" si="38"/>
        <v>-0.20000000000004547</v>
      </c>
      <c r="J112" s="42">
        <f t="shared" si="39"/>
        <v>1199.5999999999999</v>
      </c>
      <c r="K112" s="59">
        <f t="shared" si="40"/>
        <v>1376</v>
      </c>
      <c r="L112" s="250"/>
      <c r="M112" s="334"/>
      <c r="N112" s="366"/>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4"/>
      <c r="N113" s="366"/>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4"/>
      <c r="N114" s="366"/>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1076.8</v>
      </c>
      <c r="C115" s="102">
        <f t="shared" ref="C115:C123" si="43">C36</f>
        <v>17.600000000000001</v>
      </c>
      <c r="D115" s="21">
        <f t="shared" ref="D115:D123" si="44">$B$96+C115</f>
        <v>1094.3999999999999</v>
      </c>
      <c r="E115" s="35">
        <f t="shared" ref="E115:E123" si="45">$E$17</f>
        <v>176.40000000000003</v>
      </c>
      <c r="F115" s="38">
        <f t="shared" ref="F115:F123" si="46">D115+E115</f>
        <v>1270.8</v>
      </c>
      <c r="G115" s="38">
        <f t="shared" ref="G115:G123" si="47">ROUND(((F115*10)+0.4)/10,0)</f>
        <v>1271</v>
      </c>
      <c r="H115" s="38">
        <f t="shared" ref="H115:H123" si="48">IF(FLOOR(G115,1)&lt;1000,FLOOR(G115,1),FLOOR((G115),1))</f>
        <v>1271</v>
      </c>
      <c r="I115" s="51">
        <f t="shared" si="38"/>
        <v>0.20000000000004547</v>
      </c>
      <c r="J115" s="42">
        <f t="shared" ref="J115:J123" si="49">I115+D115</f>
        <v>1094.5999999999999</v>
      </c>
      <c r="K115" s="59">
        <f t="shared" ref="K115:K123" si="50">H115</f>
        <v>1271</v>
      </c>
      <c r="L115" s="250"/>
      <c r="M115" s="334"/>
      <c r="N115" s="366"/>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f t="shared" si="43"/>
        <v>27.7</v>
      </c>
      <c r="D116" s="21">
        <f>$B$96+C116</f>
        <v>1104.5</v>
      </c>
      <c r="E116" s="35">
        <f t="shared" si="45"/>
        <v>176.40000000000003</v>
      </c>
      <c r="F116" s="38">
        <f>D116+E116</f>
        <v>1280.9000000000001</v>
      </c>
      <c r="G116" s="38">
        <f>ROUND(((F116*10)+0.4)/10,0)</f>
        <v>1281</v>
      </c>
      <c r="H116" s="38">
        <f t="shared" si="48"/>
        <v>1281</v>
      </c>
      <c r="I116" s="51">
        <f>H116-F116</f>
        <v>9.9999999999909051E-2</v>
      </c>
      <c r="J116" s="42">
        <f>I116+D116</f>
        <v>1104.5999999999999</v>
      </c>
      <c r="K116" s="59">
        <f>H116</f>
        <v>1281</v>
      </c>
      <c r="L116" s="250"/>
      <c r="M116" s="334"/>
      <c r="N116" s="366"/>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f t="shared" si="43"/>
        <v>21.9</v>
      </c>
      <c r="D117" s="21">
        <f t="shared" si="44"/>
        <v>1098.7</v>
      </c>
      <c r="E117" s="35">
        <f t="shared" si="45"/>
        <v>176.40000000000003</v>
      </c>
      <c r="F117" s="38">
        <f t="shared" si="46"/>
        <v>1275.1000000000001</v>
      </c>
      <c r="G117" s="38">
        <f t="shared" si="47"/>
        <v>1275</v>
      </c>
      <c r="H117" s="38">
        <f t="shared" si="48"/>
        <v>1275</v>
      </c>
      <c r="I117" s="51">
        <f t="shared" si="38"/>
        <v>-0.10000000000013642</v>
      </c>
      <c r="J117" s="42">
        <f t="shared" si="49"/>
        <v>1098.5999999999999</v>
      </c>
      <c r="K117" s="59">
        <f t="shared" si="50"/>
        <v>1275</v>
      </c>
      <c r="L117" s="250"/>
      <c r="M117" s="334"/>
      <c r="N117" s="366"/>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f t="shared" si="43"/>
        <v>31.1</v>
      </c>
      <c r="D118" s="21">
        <f t="shared" si="44"/>
        <v>1107.8999999999999</v>
      </c>
      <c r="E118" s="35">
        <f t="shared" si="45"/>
        <v>176.40000000000003</v>
      </c>
      <c r="F118" s="38">
        <f t="shared" si="46"/>
        <v>1284.3</v>
      </c>
      <c r="G118" s="38">
        <f t="shared" si="47"/>
        <v>1284</v>
      </c>
      <c r="H118" s="38">
        <f t="shared" si="48"/>
        <v>1284</v>
      </c>
      <c r="I118" s="51">
        <f t="shared" si="38"/>
        <v>-0.29999999999995453</v>
      </c>
      <c r="J118" s="42">
        <f t="shared" si="49"/>
        <v>1107.5999999999999</v>
      </c>
      <c r="K118" s="59">
        <f t="shared" si="50"/>
        <v>1284</v>
      </c>
      <c r="L118" s="250"/>
      <c r="M118" s="334"/>
      <c r="N118" s="366"/>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f t="shared" si="43"/>
        <v>42.7</v>
      </c>
      <c r="D119" s="21">
        <f t="shared" si="44"/>
        <v>1119.5</v>
      </c>
      <c r="E119" s="35">
        <f t="shared" si="45"/>
        <v>176.40000000000003</v>
      </c>
      <c r="F119" s="38">
        <f t="shared" si="46"/>
        <v>1295.9000000000001</v>
      </c>
      <c r="G119" s="38">
        <f t="shared" si="47"/>
        <v>1296</v>
      </c>
      <c r="H119" s="38">
        <f t="shared" si="48"/>
        <v>1296</v>
      </c>
      <c r="I119" s="51">
        <f t="shared" si="38"/>
        <v>9.9999999999909051E-2</v>
      </c>
      <c r="J119" s="42">
        <f t="shared" si="49"/>
        <v>1119.5999999999999</v>
      </c>
      <c r="K119" s="59">
        <f t="shared" si="50"/>
        <v>1296</v>
      </c>
      <c r="L119" s="250"/>
      <c r="M119" s="334"/>
      <c r="N119" s="366"/>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f t="shared" si="43"/>
        <v>40.200000000000003</v>
      </c>
      <c r="D120" s="21">
        <f t="shared" si="44"/>
        <v>1117</v>
      </c>
      <c r="E120" s="35">
        <f t="shared" si="45"/>
        <v>176.40000000000003</v>
      </c>
      <c r="F120" s="38">
        <f t="shared" si="46"/>
        <v>1293.4000000000001</v>
      </c>
      <c r="G120" s="38">
        <f t="shared" si="47"/>
        <v>1293</v>
      </c>
      <c r="H120" s="38">
        <f t="shared" si="48"/>
        <v>1293</v>
      </c>
      <c r="I120" s="51">
        <f t="shared" si="38"/>
        <v>-0.40000000000009095</v>
      </c>
      <c r="J120" s="42">
        <f t="shared" si="49"/>
        <v>1116.5999999999999</v>
      </c>
      <c r="K120" s="59">
        <f t="shared" si="50"/>
        <v>1293</v>
      </c>
      <c r="L120" s="250"/>
      <c r="M120" s="334"/>
      <c r="N120" s="366"/>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f t="shared" si="43"/>
        <v>51</v>
      </c>
      <c r="D121" s="21">
        <f t="shared" si="44"/>
        <v>1127.8</v>
      </c>
      <c r="E121" s="35">
        <f t="shared" si="45"/>
        <v>176.40000000000003</v>
      </c>
      <c r="F121" s="38">
        <f t="shared" si="46"/>
        <v>1304.2</v>
      </c>
      <c r="G121" s="38">
        <f t="shared" si="47"/>
        <v>1304</v>
      </c>
      <c r="H121" s="38">
        <f t="shared" si="48"/>
        <v>1304</v>
      </c>
      <c r="I121" s="51">
        <f t="shared" si="38"/>
        <v>-0.20000000000004547</v>
      </c>
      <c r="J121" s="42">
        <f t="shared" si="49"/>
        <v>1127.5999999999999</v>
      </c>
      <c r="K121" s="59">
        <f t="shared" si="50"/>
        <v>1304</v>
      </c>
      <c r="L121" s="250"/>
      <c r="M121" s="335"/>
      <c r="N121" s="366"/>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f t="shared" si="43"/>
        <v>55</v>
      </c>
      <c r="D122" s="21">
        <f t="shared" si="44"/>
        <v>1131.8</v>
      </c>
      <c r="E122" s="35">
        <f t="shared" si="45"/>
        <v>176.40000000000003</v>
      </c>
      <c r="F122" s="38">
        <f t="shared" si="46"/>
        <v>1308.2</v>
      </c>
      <c r="G122" s="38">
        <f t="shared" si="47"/>
        <v>1308</v>
      </c>
      <c r="H122" s="38">
        <f t="shared" si="48"/>
        <v>1308</v>
      </c>
      <c r="I122" s="51">
        <f t="shared" si="38"/>
        <v>-0.20000000000004547</v>
      </c>
      <c r="J122" s="42">
        <f t="shared" si="49"/>
        <v>1131.5999999999999</v>
      </c>
      <c r="K122" s="59">
        <f t="shared" si="50"/>
        <v>1308</v>
      </c>
      <c r="L122" s="250"/>
      <c r="M122" s="335"/>
      <c r="N122" s="366"/>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f t="shared" si="43"/>
        <v>64.400000000000006</v>
      </c>
      <c r="D123" s="21">
        <f t="shared" si="44"/>
        <v>1141.2</v>
      </c>
      <c r="E123" s="35">
        <f t="shared" si="45"/>
        <v>176.40000000000003</v>
      </c>
      <c r="F123" s="38">
        <f t="shared" si="46"/>
        <v>1317.6000000000001</v>
      </c>
      <c r="G123" s="38">
        <f t="shared" si="47"/>
        <v>1318</v>
      </c>
      <c r="H123" s="38">
        <f t="shared" si="48"/>
        <v>1318</v>
      </c>
      <c r="I123" s="51">
        <f t="shared" si="38"/>
        <v>0.39999999999986358</v>
      </c>
      <c r="J123" s="42">
        <f t="shared" si="49"/>
        <v>1141.5999999999999</v>
      </c>
      <c r="K123" s="59">
        <f t="shared" si="50"/>
        <v>1318</v>
      </c>
      <c r="L123" s="250"/>
      <c r="M123" s="334"/>
      <c r="N123" s="366"/>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4"/>
      <c r="N124" s="366"/>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4"/>
      <c r="N125" s="366"/>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f t="shared" ref="C126:C146" si="51">C47</f>
        <v>12.1</v>
      </c>
      <c r="D126" s="21">
        <f>$B$96+C126</f>
        <v>1088.8999999999999</v>
      </c>
      <c r="E126" s="35">
        <f t="shared" ref="E126:E146" si="52">$E$17</f>
        <v>176.40000000000003</v>
      </c>
      <c r="F126" s="38">
        <f t="shared" ref="F126:F146" si="53">D126+E126</f>
        <v>1265.3</v>
      </c>
      <c r="G126" s="38">
        <f t="shared" ref="G126:G146" si="54">ROUND(((F126*10)+0.4)/10,0)</f>
        <v>1265</v>
      </c>
      <c r="H126" s="38">
        <f t="shared" ref="H126:H146" si="55">IF(FLOOR(G126,1)&lt;1000,FLOOR(G126,1),FLOOR((G126),1))</f>
        <v>1265</v>
      </c>
      <c r="I126" s="51">
        <f t="shared" si="38"/>
        <v>-0.29999999999995453</v>
      </c>
      <c r="J126" s="42">
        <f t="shared" ref="J126:J146" si="56">I126+D126</f>
        <v>1088.5999999999999</v>
      </c>
      <c r="K126" s="59">
        <f t="shared" ref="K126:K146" si="57">H126</f>
        <v>1265</v>
      </c>
      <c r="L126" s="250"/>
      <c r="M126" s="334"/>
      <c r="N126" s="366"/>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f t="shared" si="51"/>
        <v>29</v>
      </c>
      <c r="D127" s="68">
        <f>$B$96+C127</f>
        <v>1105.8</v>
      </c>
      <c r="E127" s="35">
        <f t="shared" si="52"/>
        <v>176.40000000000003</v>
      </c>
      <c r="F127" s="42">
        <f t="shared" si="53"/>
        <v>1282.2</v>
      </c>
      <c r="G127" s="42">
        <f t="shared" si="54"/>
        <v>1282</v>
      </c>
      <c r="H127" s="38">
        <f t="shared" si="55"/>
        <v>1282</v>
      </c>
      <c r="I127" s="51">
        <f>H127-F127</f>
        <v>-0.20000000000004547</v>
      </c>
      <c r="J127" s="42">
        <f t="shared" si="56"/>
        <v>1105.5999999999999</v>
      </c>
      <c r="K127" s="59">
        <f t="shared" si="57"/>
        <v>1282</v>
      </c>
      <c r="L127" s="258"/>
      <c r="M127" s="280"/>
      <c r="N127" s="366"/>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f t="shared" si="51"/>
        <v>36.700000000000003</v>
      </c>
      <c r="D128" s="21">
        <f t="shared" ref="D128:D138" si="58">$B$96+C128+L128</f>
        <v>1123.5</v>
      </c>
      <c r="E128" s="35">
        <f t="shared" si="52"/>
        <v>176.40000000000003</v>
      </c>
      <c r="F128" s="38">
        <f t="shared" si="53"/>
        <v>1299.9000000000001</v>
      </c>
      <c r="G128" s="38">
        <f t="shared" si="54"/>
        <v>1300</v>
      </c>
      <c r="H128" s="38">
        <f t="shared" si="55"/>
        <v>1300</v>
      </c>
      <c r="I128" s="51">
        <f t="shared" si="38"/>
        <v>9.9999999999909051E-2</v>
      </c>
      <c r="J128" s="42">
        <f t="shared" si="56"/>
        <v>1123.5999999999999</v>
      </c>
      <c r="K128" s="59">
        <f t="shared" si="57"/>
        <v>1300</v>
      </c>
      <c r="L128" s="250">
        <v>10</v>
      </c>
      <c r="M128" s="334"/>
      <c r="N128" s="366"/>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f t="shared" si="51"/>
        <v>43.4</v>
      </c>
      <c r="D129" s="21">
        <f t="shared" si="58"/>
        <v>1130.2</v>
      </c>
      <c r="E129" s="35">
        <f t="shared" si="52"/>
        <v>176.40000000000003</v>
      </c>
      <c r="F129" s="38">
        <f t="shared" si="53"/>
        <v>1306.6000000000001</v>
      </c>
      <c r="G129" s="38">
        <f t="shared" si="54"/>
        <v>1307</v>
      </c>
      <c r="H129" s="38">
        <f t="shared" si="55"/>
        <v>1307</v>
      </c>
      <c r="I129" s="51">
        <f t="shared" si="38"/>
        <v>0.39999999999986358</v>
      </c>
      <c r="J129" s="42">
        <f t="shared" si="56"/>
        <v>1130.5999999999999</v>
      </c>
      <c r="K129" s="59">
        <f t="shared" si="57"/>
        <v>1307</v>
      </c>
      <c r="L129" s="250">
        <v>10</v>
      </c>
      <c r="M129" s="334"/>
      <c r="N129" s="366"/>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f t="shared" si="51"/>
        <v>41.5</v>
      </c>
      <c r="D130" s="23">
        <f t="shared" si="58"/>
        <v>1128.3</v>
      </c>
      <c r="E130" s="36">
        <f t="shared" si="52"/>
        <v>176.40000000000003</v>
      </c>
      <c r="F130" s="36">
        <f t="shared" si="53"/>
        <v>1304.7</v>
      </c>
      <c r="G130" s="36">
        <f t="shared" si="54"/>
        <v>1305</v>
      </c>
      <c r="H130" s="36">
        <f t="shared" si="55"/>
        <v>1305</v>
      </c>
      <c r="I130" s="53">
        <f t="shared" si="38"/>
        <v>0.29999999999995453</v>
      </c>
      <c r="J130" s="45">
        <f t="shared" si="56"/>
        <v>1128.5999999999999</v>
      </c>
      <c r="K130" s="62">
        <f t="shared" si="57"/>
        <v>1305</v>
      </c>
      <c r="L130" s="253">
        <v>10</v>
      </c>
      <c r="M130" s="334"/>
      <c r="N130" s="366"/>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f t="shared" si="51"/>
        <v>54.5</v>
      </c>
      <c r="D131" s="21">
        <f t="shared" si="58"/>
        <v>1141.3</v>
      </c>
      <c r="E131" s="35">
        <f t="shared" si="52"/>
        <v>176.40000000000003</v>
      </c>
      <c r="F131" s="38">
        <f t="shared" si="53"/>
        <v>1317.7</v>
      </c>
      <c r="G131" s="38">
        <f t="shared" si="54"/>
        <v>1318</v>
      </c>
      <c r="H131" s="38">
        <f t="shared" si="55"/>
        <v>1318</v>
      </c>
      <c r="I131" s="50">
        <f>H131-F131</f>
        <v>0.29999999999995453</v>
      </c>
      <c r="J131" s="42">
        <f t="shared" si="56"/>
        <v>1141.5999999999999</v>
      </c>
      <c r="K131" s="55">
        <f t="shared" si="57"/>
        <v>1318</v>
      </c>
      <c r="L131" s="250">
        <v>10</v>
      </c>
      <c r="M131" s="334"/>
      <c r="N131" s="366"/>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f t="shared" si="51"/>
        <v>71.7</v>
      </c>
      <c r="D132" s="21">
        <f t="shared" si="58"/>
        <v>1158.5</v>
      </c>
      <c r="E132" s="35">
        <f t="shared" si="52"/>
        <v>176.40000000000003</v>
      </c>
      <c r="F132" s="38">
        <f t="shared" si="53"/>
        <v>1334.9</v>
      </c>
      <c r="G132" s="38">
        <f t="shared" si="54"/>
        <v>1335</v>
      </c>
      <c r="H132" s="38">
        <f t="shared" si="55"/>
        <v>1335</v>
      </c>
      <c r="I132" s="50">
        <f t="shared" ref="I132:I146" si="59">H132-F132</f>
        <v>9.9999999999909051E-2</v>
      </c>
      <c r="J132" s="42">
        <f t="shared" si="56"/>
        <v>1158.5999999999999</v>
      </c>
      <c r="K132" s="55">
        <f t="shared" si="57"/>
        <v>1335</v>
      </c>
      <c r="L132" s="250">
        <v>10</v>
      </c>
      <c r="M132" s="334"/>
      <c r="N132" s="366"/>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f t="shared" si="51"/>
        <v>78.8</v>
      </c>
      <c r="D133" s="21">
        <f t="shared" si="58"/>
        <v>1165.5999999999999</v>
      </c>
      <c r="E133" s="35">
        <f t="shared" si="52"/>
        <v>176.40000000000003</v>
      </c>
      <c r="F133" s="38">
        <f t="shared" si="53"/>
        <v>1342</v>
      </c>
      <c r="G133" s="38">
        <f t="shared" si="54"/>
        <v>1342</v>
      </c>
      <c r="H133" s="38">
        <f t="shared" si="55"/>
        <v>1342</v>
      </c>
      <c r="I133" s="50">
        <f t="shared" si="59"/>
        <v>0</v>
      </c>
      <c r="J133" s="42">
        <f t="shared" si="56"/>
        <v>1165.5999999999999</v>
      </c>
      <c r="K133" s="55">
        <f t="shared" si="57"/>
        <v>1342</v>
      </c>
      <c r="L133" s="250">
        <v>10</v>
      </c>
      <c r="M133" s="334"/>
      <c r="N133" s="366"/>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f t="shared" si="51"/>
        <v>93</v>
      </c>
      <c r="D134" s="21">
        <f t="shared" si="58"/>
        <v>1179.8</v>
      </c>
      <c r="E134" s="35">
        <f t="shared" si="52"/>
        <v>176.40000000000003</v>
      </c>
      <c r="F134" s="38">
        <f t="shared" si="53"/>
        <v>1356.2</v>
      </c>
      <c r="G134" s="38">
        <f t="shared" si="54"/>
        <v>1356</v>
      </c>
      <c r="H134" s="38">
        <f t="shared" si="55"/>
        <v>1356</v>
      </c>
      <c r="I134" s="50">
        <f t="shared" si="59"/>
        <v>-0.20000000000004547</v>
      </c>
      <c r="J134" s="42">
        <f t="shared" si="56"/>
        <v>1179.5999999999999</v>
      </c>
      <c r="K134" s="55">
        <f t="shared" si="57"/>
        <v>1356</v>
      </c>
      <c r="L134" s="250">
        <v>10</v>
      </c>
      <c r="M134" s="334"/>
      <c r="N134" s="366"/>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f t="shared" si="51"/>
        <v>110.1</v>
      </c>
      <c r="D135" s="21">
        <f t="shared" si="58"/>
        <v>1196.8999999999999</v>
      </c>
      <c r="E135" s="35">
        <f t="shared" si="52"/>
        <v>176.40000000000003</v>
      </c>
      <c r="F135" s="38">
        <f t="shared" si="53"/>
        <v>1373.3</v>
      </c>
      <c r="G135" s="38">
        <f t="shared" si="54"/>
        <v>1373</v>
      </c>
      <c r="H135" s="38">
        <f t="shared" si="55"/>
        <v>1373</v>
      </c>
      <c r="I135" s="50">
        <f t="shared" si="59"/>
        <v>-0.29999999999995453</v>
      </c>
      <c r="J135" s="42">
        <f t="shared" si="56"/>
        <v>1196.5999999999999</v>
      </c>
      <c r="K135" s="55">
        <f t="shared" si="57"/>
        <v>1373</v>
      </c>
      <c r="L135" s="250">
        <v>10</v>
      </c>
      <c r="M135" s="334"/>
      <c r="N135" s="366"/>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f t="shared" si="51"/>
        <v>97.1</v>
      </c>
      <c r="D136" s="21">
        <f t="shared" si="58"/>
        <v>1183.8999999999999</v>
      </c>
      <c r="E136" s="35">
        <f t="shared" si="52"/>
        <v>176.40000000000003</v>
      </c>
      <c r="F136" s="38">
        <f t="shared" si="53"/>
        <v>1360.3</v>
      </c>
      <c r="G136" s="38">
        <f t="shared" si="54"/>
        <v>1360</v>
      </c>
      <c r="H136" s="38">
        <f t="shared" si="55"/>
        <v>1360</v>
      </c>
      <c r="I136" s="50">
        <f t="shared" si="59"/>
        <v>-0.29999999999995453</v>
      </c>
      <c r="J136" s="42">
        <f t="shared" si="56"/>
        <v>1183.5999999999999</v>
      </c>
      <c r="K136" s="55">
        <f t="shared" si="57"/>
        <v>1360</v>
      </c>
      <c r="L136" s="250">
        <v>10</v>
      </c>
      <c r="M136" s="334"/>
      <c r="N136" s="366"/>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f t="shared" si="51"/>
        <v>95.7</v>
      </c>
      <c r="D137" s="21">
        <f t="shared" si="58"/>
        <v>1182.5</v>
      </c>
      <c r="E137" s="35">
        <f t="shared" si="52"/>
        <v>176.40000000000003</v>
      </c>
      <c r="F137" s="38">
        <f t="shared" si="53"/>
        <v>1358.9</v>
      </c>
      <c r="G137" s="38">
        <f t="shared" si="54"/>
        <v>1359</v>
      </c>
      <c r="H137" s="38">
        <f t="shared" si="55"/>
        <v>1359</v>
      </c>
      <c r="I137" s="50">
        <f t="shared" si="59"/>
        <v>9.9999999999909051E-2</v>
      </c>
      <c r="J137" s="42">
        <f t="shared" si="56"/>
        <v>1182.5999999999999</v>
      </c>
      <c r="K137" s="55">
        <f t="shared" si="57"/>
        <v>1359</v>
      </c>
      <c r="L137" s="250">
        <v>10</v>
      </c>
      <c r="M137" s="334"/>
      <c r="N137" s="366"/>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f t="shared" si="51"/>
        <v>111.1</v>
      </c>
      <c r="D138" s="21">
        <f t="shared" si="58"/>
        <v>1197.8999999999999</v>
      </c>
      <c r="E138" s="35">
        <f t="shared" si="52"/>
        <v>176.40000000000003</v>
      </c>
      <c r="F138" s="38">
        <f t="shared" si="53"/>
        <v>1374.3</v>
      </c>
      <c r="G138" s="38">
        <f t="shared" si="54"/>
        <v>1374</v>
      </c>
      <c r="H138" s="38">
        <f t="shared" si="55"/>
        <v>1374</v>
      </c>
      <c r="I138" s="50">
        <f t="shared" si="59"/>
        <v>-0.29999999999995453</v>
      </c>
      <c r="J138" s="42">
        <f t="shared" si="56"/>
        <v>1197.5999999999999</v>
      </c>
      <c r="K138" s="55">
        <f t="shared" si="57"/>
        <v>1374</v>
      </c>
      <c r="L138" s="250">
        <v>10</v>
      </c>
      <c r="M138" s="334"/>
      <c r="N138" s="366"/>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f t="shared" si="51"/>
        <v>36.700000000000003</v>
      </c>
      <c r="D139" s="21">
        <f t="shared" ref="D139:D146" si="60">$B$96+C139</f>
        <v>1113.5</v>
      </c>
      <c r="E139" s="35">
        <f t="shared" si="52"/>
        <v>176.40000000000003</v>
      </c>
      <c r="F139" s="38">
        <f t="shared" si="53"/>
        <v>1289.9000000000001</v>
      </c>
      <c r="G139" s="38">
        <f t="shared" si="54"/>
        <v>1290</v>
      </c>
      <c r="H139" s="38">
        <f t="shared" si="55"/>
        <v>1290</v>
      </c>
      <c r="I139" s="50">
        <f t="shared" si="59"/>
        <v>9.9999999999909051E-2</v>
      </c>
      <c r="J139" s="42">
        <f t="shared" si="56"/>
        <v>1113.5999999999999</v>
      </c>
      <c r="K139" s="55">
        <f t="shared" si="57"/>
        <v>1290</v>
      </c>
      <c r="L139" s="250"/>
      <c r="M139" s="334"/>
      <c r="N139" s="366"/>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f t="shared" si="51"/>
        <v>43.4</v>
      </c>
      <c r="D140" s="21">
        <f t="shared" si="60"/>
        <v>1120.2</v>
      </c>
      <c r="E140" s="35">
        <f t="shared" si="52"/>
        <v>176.40000000000003</v>
      </c>
      <c r="F140" s="38">
        <f t="shared" si="53"/>
        <v>1296.6000000000001</v>
      </c>
      <c r="G140" s="38">
        <f t="shared" si="54"/>
        <v>1297</v>
      </c>
      <c r="H140" s="38">
        <f t="shared" si="55"/>
        <v>1297</v>
      </c>
      <c r="I140" s="50">
        <f t="shared" si="59"/>
        <v>0.39999999999986358</v>
      </c>
      <c r="J140" s="42">
        <f t="shared" si="56"/>
        <v>1120.5999999999999</v>
      </c>
      <c r="K140" s="55">
        <f t="shared" si="57"/>
        <v>1297</v>
      </c>
      <c r="L140" s="250"/>
      <c r="M140" s="334"/>
      <c r="N140" s="366"/>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f t="shared" si="51"/>
        <v>54.5</v>
      </c>
      <c r="D141" s="21">
        <f t="shared" si="60"/>
        <v>1131.3</v>
      </c>
      <c r="E141" s="35">
        <f t="shared" si="52"/>
        <v>176.40000000000003</v>
      </c>
      <c r="F141" s="38">
        <f t="shared" si="53"/>
        <v>1307.7</v>
      </c>
      <c r="G141" s="38">
        <f t="shared" si="54"/>
        <v>1308</v>
      </c>
      <c r="H141" s="38">
        <f t="shared" si="55"/>
        <v>1308</v>
      </c>
      <c r="I141" s="50">
        <f t="shared" si="59"/>
        <v>0.29999999999995453</v>
      </c>
      <c r="J141" s="42">
        <f t="shared" si="56"/>
        <v>1131.5999999999999</v>
      </c>
      <c r="K141" s="55">
        <f t="shared" si="57"/>
        <v>1308</v>
      </c>
      <c r="L141" s="250"/>
      <c r="M141" s="334"/>
      <c r="N141" s="366"/>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f t="shared" si="51"/>
        <v>71.7</v>
      </c>
      <c r="D142" s="21">
        <f t="shared" si="60"/>
        <v>1148.5</v>
      </c>
      <c r="E142" s="35">
        <f t="shared" si="52"/>
        <v>176.40000000000003</v>
      </c>
      <c r="F142" s="38">
        <f t="shared" si="53"/>
        <v>1324.9</v>
      </c>
      <c r="G142" s="38">
        <f t="shared" si="54"/>
        <v>1325</v>
      </c>
      <c r="H142" s="38">
        <f t="shared" si="55"/>
        <v>1325</v>
      </c>
      <c r="I142" s="50">
        <f t="shared" si="59"/>
        <v>9.9999999999909051E-2</v>
      </c>
      <c r="J142" s="42">
        <f t="shared" si="56"/>
        <v>1148.5999999999999</v>
      </c>
      <c r="K142" s="55">
        <f t="shared" si="57"/>
        <v>1325</v>
      </c>
      <c r="L142" s="250"/>
      <c r="M142" s="334"/>
      <c r="N142" s="366"/>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f t="shared" si="51"/>
        <v>78.8</v>
      </c>
      <c r="D143" s="21">
        <f t="shared" si="60"/>
        <v>1155.5999999999999</v>
      </c>
      <c r="E143" s="35">
        <f t="shared" si="52"/>
        <v>176.40000000000003</v>
      </c>
      <c r="F143" s="38">
        <f t="shared" si="53"/>
        <v>1332</v>
      </c>
      <c r="G143" s="38">
        <f t="shared" si="54"/>
        <v>1332</v>
      </c>
      <c r="H143" s="38">
        <f t="shared" si="55"/>
        <v>1332</v>
      </c>
      <c r="I143" s="50">
        <f t="shared" si="59"/>
        <v>0</v>
      </c>
      <c r="J143" s="42">
        <f t="shared" si="56"/>
        <v>1155.5999999999999</v>
      </c>
      <c r="K143" s="55">
        <f t="shared" si="57"/>
        <v>1332</v>
      </c>
      <c r="L143" s="250"/>
      <c r="M143" s="334"/>
      <c r="N143" s="366"/>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f t="shared" si="51"/>
        <v>93</v>
      </c>
      <c r="D144" s="21">
        <f t="shared" si="60"/>
        <v>1169.8</v>
      </c>
      <c r="E144" s="35">
        <f t="shared" si="52"/>
        <v>176.40000000000003</v>
      </c>
      <c r="F144" s="38">
        <f t="shared" si="53"/>
        <v>1346.2</v>
      </c>
      <c r="G144" s="38">
        <f t="shared" si="54"/>
        <v>1346</v>
      </c>
      <c r="H144" s="38">
        <f t="shared" si="55"/>
        <v>1346</v>
      </c>
      <c r="I144" s="50">
        <f t="shared" si="59"/>
        <v>-0.20000000000004547</v>
      </c>
      <c r="J144" s="42">
        <f t="shared" si="56"/>
        <v>1169.5999999999999</v>
      </c>
      <c r="K144" s="55">
        <f t="shared" si="57"/>
        <v>1346</v>
      </c>
      <c r="L144" s="250"/>
      <c r="M144" s="335"/>
      <c r="N144" s="366"/>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f t="shared" si="51"/>
        <v>110.1</v>
      </c>
      <c r="D145" s="21">
        <f t="shared" si="60"/>
        <v>1186.8999999999999</v>
      </c>
      <c r="E145" s="35">
        <f t="shared" si="52"/>
        <v>176.40000000000003</v>
      </c>
      <c r="F145" s="38">
        <f t="shared" si="53"/>
        <v>1363.3</v>
      </c>
      <c r="G145" s="38">
        <f t="shared" si="54"/>
        <v>1363</v>
      </c>
      <c r="H145" s="38">
        <f t="shared" si="55"/>
        <v>1363</v>
      </c>
      <c r="I145" s="50">
        <f t="shared" si="59"/>
        <v>-0.29999999999995453</v>
      </c>
      <c r="J145" s="42">
        <f t="shared" si="56"/>
        <v>1186.5999999999999</v>
      </c>
      <c r="K145" s="55">
        <f t="shared" si="57"/>
        <v>1363</v>
      </c>
      <c r="L145" s="250"/>
      <c r="M145" s="335"/>
      <c r="N145" s="366"/>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f t="shared" si="51"/>
        <v>111.1</v>
      </c>
      <c r="D146" s="21">
        <f t="shared" si="60"/>
        <v>1187.8999999999999</v>
      </c>
      <c r="E146" s="35">
        <f t="shared" si="52"/>
        <v>176.40000000000003</v>
      </c>
      <c r="F146" s="38">
        <f t="shared" si="53"/>
        <v>1364.3</v>
      </c>
      <c r="G146" s="38">
        <f t="shared" si="54"/>
        <v>1364</v>
      </c>
      <c r="H146" s="38">
        <f t="shared" si="55"/>
        <v>1364</v>
      </c>
      <c r="I146" s="50">
        <f t="shared" si="59"/>
        <v>-0.29999999999995453</v>
      </c>
      <c r="J146" s="42">
        <f t="shared" si="56"/>
        <v>1187.5999999999999</v>
      </c>
      <c r="K146" s="55">
        <f t="shared" si="57"/>
        <v>1364</v>
      </c>
      <c r="L146" s="250"/>
      <c r="M146" s="334"/>
      <c r="N146" s="366"/>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4"/>
      <c r="N147" s="366"/>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4"/>
      <c r="N148" s="366"/>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1076.8</v>
      </c>
      <c r="C149" s="102">
        <f t="shared" ref="C149:C155" si="61">C70</f>
        <v>64.7</v>
      </c>
      <c r="D149" s="21">
        <f t="shared" ref="D149:D155" si="62">$B$96+C149</f>
        <v>1141.5</v>
      </c>
      <c r="E149" s="35">
        <f t="shared" ref="E149:E155" si="63">$E$17</f>
        <v>176.40000000000003</v>
      </c>
      <c r="F149" s="38">
        <f t="shared" ref="F149:F155" si="64">D149+E149</f>
        <v>1317.9</v>
      </c>
      <c r="G149" s="38">
        <f t="shared" ref="G149:G155" si="65">ROUND(((F149*10)+0.4)/10,0)</f>
        <v>1318</v>
      </c>
      <c r="H149" s="38">
        <f t="shared" ref="H149:H155" si="66">IF(FLOOR(G149,1)&lt;1000,FLOOR(G149,1),FLOOR((G149),1))</f>
        <v>1318</v>
      </c>
      <c r="I149" s="51">
        <f t="shared" si="38"/>
        <v>9.9999999999909051E-2</v>
      </c>
      <c r="J149" s="42">
        <f t="shared" ref="J149:J155" si="67">I149+D149</f>
        <v>1141.5999999999999</v>
      </c>
      <c r="K149" s="59">
        <f t="shared" ref="K149:K155" si="68">H149</f>
        <v>1318</v>
      </c>
      <c r="L149" s="250"/>
      <c r="M149" s="334"/>
      <c r="N149" s="366"/>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f t="shared" si="61"/>
        <v>88</v>
      </c>
      <c r="D150" s="21">
        <f t="shared" si="62"/>
        <v>1164.8</v>
      </c>
      <c r="E150" s="35">
        <f t="shared" si="63"/>
        <v>176.40000000000003</v>
      </c>
      <c r="F150" s="38">
        <f t="shared" si="64"/>
        <v>1341.2</v>
      </c>
      <c r="G150" s="38">
        <f t="shared" si="65"/>
        <v>1341</v>
      </c>
      <c r="H150" s="38">
        <f t="shared" si="66"/>
        <v>1341</v>
      </c>
      <c r="I150" s="51">
        <f t="shared" si="38"/>
        <v>-0.20000000000004547</v>
      </c>
      <c r="J150" s="42">
        <f t="shared" si="67"/>
        <v>1164.5999999999999</v>
      </c>
      <c r="K150" s="59">
        <f t="shared" si="68"/>
        <v>1341</v>
      </c>
      <c r="L150" s="250"/>
      <c r="M150" s="334"/>
      <c r="N150" s="366"/>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f t="shared" si="61"/>
        <v>100.7</v>
      </c>
      <c r="D151" s="21">
        <f t="shared" si="62"/>
        <v>1177.5</v>
      </c>
      <c r="E151" s="35">
        <f t="shared" si="63"/>
        <v>176.40000000000003</v>
      </c>
      <c r="F151" s="38">
        <f t="shared" si="64"/>
        <v>1353.9</v>
      </c>
      <c r="G151" s="38">
        <f t="shared" si="65"/>
        <v>1354</v>
      </c>
      <c r="H151" s="38">
        <f t="shared" si="66"/>
        <v>1354</v>
      </c>
      <c r="I151" s="51">
        <f t="shared" si="38"/>
        <v>9.9999999999909051E-2</v>
      </c>
      <c r="J151" s="42">
        <f t="shared" si="67"/>
        <v>1177.5999999999999</v>
      </c>
      <c r="K151" s="59">
        <f t="shared" si="68"/>
        <v>1354</v>
      </c>
      <c r="L151" s="250"/>
      <c r="M151" s="334"/>
      <c r="N151" s="366"/>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f t="shared" si="61"/>
        <v>99.2</v>
      </c>
      <c r="D152" s="21">
        <f t="shared" si="62"/>
        <v>1176</v>
      </c>
      <c r="E152" s="35">
        <f t="shared" si="63"/>
        <v>176.40000000000003</v>
      </c>
      <c r="F152" s="38">
        <f t="shared" si="64"/>
        <v>1352.4</v>
      </c>
      <c r="G152" s="38">
        <f t="shared" si="65"/>
        <v>1352</v>
      </c>
      <c r="H152" s="38">
        <f t="shared" si="66"/>
        <v>1352</v>
      </c>
      <c r="I152" s="51">
        <f t="shared" si="38"/>
        <v>-0.40000000000009095</v>
      </c>
      <c r="J152" s="42">
        <f t="shared" si="67"/>
        <v>1175.5999999999999</v>
      </c>
      <c r="K152" s="59">
        <f t="shared" si="68"/>
        <v>1352</v>
      </c>
      <c r="L152" s="250"/>
      <c r="M152" s="334"/>
      <c r="N152" s="366"/>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f t="shared" si="61"/>
        <v>103.5</v>
      </c>
      <c r="D153" s="21">
        <f t="shared" si="62"/>
        <v>1180.3</v>
      </c>
      <c r="E153" s="35">
        <f t="shared" si="63"/>
        <v>176.40000000000003</v>
      </c>
      <c r="F153" s="38">
        <f t="shared" si="64"/>
        <v>1356.7</v>
      </c>
      <c r="G153" s="38">
        <f t="shared" si="65"/>
        <v>1357</v>
      </c>
      <c r="H153" s="38">
        <f t="shared" si="66"/>
        <v>1357</v>
      </c>
      <c r="I153" s="51">
        <f t="shared" si="38"/>
        <v>0.29999999999995453</v>
      </c>
      <c r="J153" s="42">
        <f t="shared" si="67"/>
        <v>1180.5999999999999</v>
      </c>
      <c r="K153" s="59">
        <f t="shared" si="68"/>
        <v>1357</v>
      </c>
      <c r="L153" s="250"/>
      <c r="M153" s="260"/>
      <c r="N153" s="366"/>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f t="shared" si="61"/>
        <v>103.5</v>
      </c>
      <c r="D154" s="21">
        <f t="shared" si="62"/>
        <v>1180.3</v>
      </c>
      <c r="E154" s="35">
        <f t="shared" si="63"/>
        <v>176.40000000000003</v>
      </c>
      <c r="F154" s="38">
        <f t="shared" si="64"/>
        <v>1356.7</v>
      </c>
      <c r="G154" s="38">
        <f t="shared" si="65"/>
        <v>1357</v>
      </c>
      <c r="H154" s="38">
        <f t="shared" si="66"/>
        <v>1357</v>
      </c>
      <c r="I154" s="51">
        <f t="shared" si="38"/>
        <v>0.29999999999995453</v>
      </c>
      <c r="J154" s="42">
        <f t="shared" si="67"/>
        <v>1180.5999999999999</v>
      </c>
      <c r="K154" s="59">
        <f t="shared" si="68"/>
        <v>1357</v>
      </c>
      <c r="L154" s="250"/>
      <c r="M154" s="241"/>
      <c r="N154" s="366"/>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f t="shared" si="61"/>
        <v>115</v>
      </c>
      <c r="D155" s="21">
        <f t="shared" si="62"/>
        <v>1191.8</v>
      </c>
      <c r="E155" s="35">
        <f t="shared" si="63"/>
        <v>176.40000000000003</v>
      </c>
      <c r="F155" s="38">
        <f t="shared" si="64"/>
        <v>1368.2</v>
      </c>
      <c r="G155" s="38">
        <f t="shared" si="65"/>
        <v>1368</v>
      </c>
      <c r="H155" s="38">
        <f t="shared" si="66"/>
        <v>1368</v>
      </c>
      <c r="I155" s="51">
        <f t="shared" si="38"/>
        <v>-0.20000000000004547</v>
      </c>
      <c r="J155" s="42">
        <f t="shared" si="67"/>
        <v>1191.5999999999999</v>
      </c>
      <c r="K155" s="59">
        <f t="shared" si="68"/>
        <v>1368</v>
      </c>
      <c r="L155" s="250"/>
      <c r="M155" s="219"/>
      <c r="N155" s="366"/>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6"/>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6"/>
      <c r="O157" s="388"/>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6"/>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6"/>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6"/>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6"/>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4" t="str">
        <f>D8</f>
        <v>PETROL PUMP PRICES BY ZONE IN THE REPUBLIC OF SOUTH AFRICA</v>
      </c>
      <c r="E165" s="424"/>
      <c r="F165" s="424"/>
      <c r="G165" s="424"/>
      <c r="H165" s="424"/>
      <c r="I165" s="424"/>
      <c r="J165" s="199"/>
      <c r="K165" s="221"/>
      <c r="L165" s="186"/>
      <c r="M165" s="219"/>
      <c r="N165" s="366"/>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6"/>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2" t="s">
        <v>97</v>
      </c>
      <c r="E167" s="423"/>
      <c r="F167" s="423"/>
      <c r="G167" s="223"/>
      <c r="H167" s="424" t="str">
        <f>H10</f>
        <v>EFFECTIVE 02 AUGUST 2017</v>
      </c>
      <c r="I167" s="421"/>
      <c r="J167" s="421"/>
      <c r="K167" s="263"/>
      <c r="L167" s="186"/>
      <c r="M167" s="219"/>
      <c r="N167" s="366"/>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6"/>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6"/>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6"/>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6"/>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4"/>
      <c r="N172" s="366"/>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4"/>
      <c r="N173" s="366"/>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f>
        <v>1076.8</v>
      </c>
      <c r="C174" s="101">
        <f t="shared" ref="C174:C190" si="69">C17</f>
        <v>2.8</v>
      </c>
      <c r="D174" s="20">
        <f t="shared" ref="D174:D190" si="70">$B$174+C174</f>
        <v>1079.5999999999999</v>
      </c>
      <c r="E174" s="39">
        <f t="shared" ref="E174:E190" si="71">$E$17</f>
        <v>176.40000000000003</v>
      </c>
      <c r="F174" s="39">
        <f t="shared" ref="F174:F190" si="72">D174+E174</f>
        <v>1256</v>
      </c>
      <c r="G174" s="39">
        <f t="shared" ref="G174:G190" si="73">ROUND(((F174*10)+0.4)/10,0)</f>
        <v>1256</v>
      </c>
      <c r="H174" s="39">
        <f>IF(FLOOR(G174,1)&lt;1000,FLOOR(G174,1),FLOOR((G174),1))</f>
        <v>1256</v>
      </c>
      <c r="I174" s="374">
        <f t="shared" ref="I174:I233" si="74">H174-F174</f>
        <v>0</v>
      </c>
      <c r="J174" s="39">
        <f t="shared" ref="J174:J190" si="75">I174+D174</f>
        <v>1079.5999999999999</v>
      </c>
      <c r="K174" s="121">
        <f t="shared" ref="K174:K190" si="76">H174</f>
        <v>1256</v>
      </c>
      <c r="L174" s="254"/>
      <c r="M174" s="366"/>
      <c r="N174" s="366"/>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f t="shared" si="69"/>
        <v>7.4</v>
      </c>
      <c r="D175" s="21">
        <f t="shared" si="70"/>
        <v>1084.2</v>
      </c>
      <c r="E175" s="35">
        <f t="shared" si="71"/>
        <v>176.40000000000003</v>
      </c>
      <c r="F175" s="38">
        <f t="shared" si="72"/>
        <v>1260.6000000000001</v>
      </c>
      <c r="G175" s="38">
        <f t="shared" si="73"/>
        <v>1261</v>
      </c>
      <c r="H175" s="38">
        <f>IF(FLOOR(G175,1)&lt;1000,FLOOR(G175,1),FLOOR((G175),1))</f>
        <v>1261</v>
      </c>
      <c r="I175" s="50">
        <f t="shared" si="74"/>
        <v>0.39999999999986358</v>
      </c>
      <c r="J175" s="38">
        <f t="shared" si="75"/>
        <v>1084.5999999999999</v>
      </c>
      <c r="K175" s="122">
        <f t="shared" si="76"/>
        <v>1261</v>
      </c>
      <c r="L175" s="254"/>
      <c r="M175" s="366"/>
      <c r="N175" s="366"/>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f t="shared" si="69"/>
        <v>11.5</v>
      </c>
      <c r="D176" s="21">
        <f t="shared" si="70"/>
        <v>1088.3</v>
      </c>
      <c r="E176" s="35">
        <f t="shared" si="71"/>
        <v>176.40000000000003</v>
      </c>
      <c r="F176" s="38">
        <f t="shared" si="72"/>
        <v>1264.7</v>
      </c>
      <c r="G176" s="38">
        <f t="shared" si="73"/>
        <v>1265</v>
      </c>
      <c r="H176" s="38">
        <f t="shared" ref="H176:H190" si="77">IF(FLOOR(G176,1)&lt;1000,FLOOR(G176,1),FLOOR((G176),1))</f>
        <v>1265</v>
      </c>
      <c r="I176" s="50">
        <f t="shared" si="74"/>
        <v>0.29999999999995453</v>
      </c>
      <c r="J176" s="38">
        <f t="shared" si="75"/>
        <v>1088.5999999999999</v>
      </c>
      <c r="K176" s="122">
        <f t="shared" si="76"/>
        <v>1265</v>
      </c>
      <c r="L176" s="254"/>
      <c r="M176" s="366"/>
      <c r="N176" s="366"/>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f t="shared" si="69"/>
        <v>16.899999999999999</v>
      </c>
      <c r="D177" s="21">
        <f t="shared" si="70"/>
        <v>1093.7</v>
      </c>
      <c r="E177" s="35">
        <f t="shared" si="71"/>
        <v>176.40000000000003</v>
      </c>
      <c r="F177" s="38">
        <f t="shared" si="72"/>
        <v>1270.1000000000001</v>
      </c>
      <c r="G177" s="38">
        <f t="shared" si="73"/>
        <v>1270</v>
      </c>
      <c r="H177" s="38">
        <f t="shared" si="77"/>
        <v>1270</v>
      </c>
      <c r="I177" s="51">
        <f t="shared" si="74"/>
        <v>-0.10000000000013642</v>
      </c>
      <c r="J177" s="42">
        <f t="shared" si="75"/>
        <v>1093.5999999999999</v>
      </c>
      <c r="K177" s="123">
        <f t="shared" si="76"/>
        <v>1270</v>
      </c>
      <c r="L177" s="254"/>
      <c r="M177" s="366"/>
      <c r="N177" s="366"/>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f t="shared" si="69"/>
        <v>24.4</v>
      </c>
      <c r="D178" s="21">
        <f t="shared" si="70"/>
        <v>1101.2</v>
      </c>
      <c r="E178" s="35">
        <f t="shared" si="71"/>
        <v>176.40000000000003</v>
      </c>
      <c r="F178" s="38">
        <f t="shared" si="72"/>
        <v>1277.6000000000001</v>
      </c>
      <c r="G178" s="38">
        <f t="shared" si="73"/>
        <v>1278</v>
      </c>
      <c r="H178" s="38">
        <f t="shared" si="77"/>
        <v>1278</v>
      </c>
      <c r="I178" s="51">
        <f t="shared" si="74"/>
        <v>0.39999999999986358</v>
      </c>
      <c r="J178" s="42">
        <f t="shared" si="75"/>
        <v>1101.5999999999999</v>
      </c>
      <c r="K178" s="123">
        <f t="shared" si="76"/>
        <v>1278</v>
      </c>
      <c r="L178" s="254"/>
      <c r="M178" s="366"/>
      <c r="N178" s="366"/>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f t="shared" si="69"/>
        <v>35.4</v>
      </c>
      <c r="D179" s="21">
        <f t="shared" si="70"/>
        <v>1112.2</v>
      </c>
      <c r="E179" s="35">
        <f t="shared" si="71"/>
        <v>176.40000000000003</v>
      </c>
      <c r="F179" s="38">
        <f t="shared" si="72"/>
        <v>1288.6000000000001</v>
      </c>
      <c r="G179" s="38">
        <f t="shared" si="73"/>
        <v>1289</v>
      </c>
      <c r="H179" s="38">
        <f t="shared" si="77"/>
        <v>1289</v>
      </c>
      <c r="I179" s="51">
        <f t="shared" si="74"/>
        <v>0.39999999999986358</v>
      </c>
      <c r="J179" s="42">
        <f t="shared" si="75"/>
        <v>1112.5999999999999</v>
      </c>
      <c r="K179" s="123">
        <f t="shared" si="76"/>
        <v>1289</v>
      </c>
      <c r="L179" s="254"/>
      <c r="M179" s="366"/>
      <c r="N179" s="366"/>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f t="shared" si="69"/>
        <v>45.1</v>
      </c>
      <c r="D180" s="21">
        <f t="shared" si="70"/>
        <v>1121.8999999999999</v>
      </c>
      <c r="E180" s="35">
        <f t="shared" si="71"/>
        <v>176.40000000000003</v>
      </c>
      <c r="F180" s="38">
        <f t="shared" si="72"/>
        <v>1298.3</v>
      </c>
      <c r="G180" s="38">
        <f t="shared" si="73"/>
        <v>1298</v>
      </c>
      <c r="H180" s="38">
        <f t="shared" si="77"/>
        <v>1298</v>
      </c>
      <c r="I180" s="51">
        <f t="shared" si="74"/>
        <v>-0.29999999999995453</v>
      </c>
      <c r="J180" s="42">
        <f t="shared" si="75"/>
        <v>1121.5999999999999</v>
      </c>
      <c r="K180" s="123">
        <f t="shared" si="76"/>
        <v>1298</v>
      </c>
      <c r="L180" s="254"/>
      <c r="M180" s="366"/>
      <c r="N180" s="366"/>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f t="shared" si="69"/>
        <v>63.6</v>
      </c>
      <c r="D181" s="21">
        <f t="shared" si="70"/>
        <v>1140.3999999999999</v>
      </c>
      <c r="E181" s="35">
        <f t="shared" si="71"/>
        <v>176.40000000000003</v>
      </c>
      <c r="F181" s="38">
        <f t="shared" si="72"/>
        <v>1316.8</v>
      </c>
      <c r="G181" s="38">
        <f t="shared" si="73"/>
        <v>1317</v>
      </c>
      <c r="H181" s="38">
        <f t="shared" si="77"/>
        <v>1317</v>
      </c>
      <c r="I181" s="51">
        <f t="shared" si="74"/>
        <v>0.20000000000004547</v>
      </c>
      <c r="J181" s="42">
        <f t="shared" si="75"/>
        <v>1140.5999999999999</v>
      </c>
      <c r="K181" s="123">
        <f t="shared" si="76"/>
        <v>1317</v>
      </c>
      <c r="L181" s="254"/>
      <c r="M181" s="366"/>
      <c r="N181" s="366"/>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f t="shared" si="69"/>
        <v>83.1</v>
      </c>
      <c r="D182" s="21">
        <f t="shared" si="70"/>
        <v>1159.8999999999999</v>
      </c>
      <c r="E182" s="35">
        <f t="shared" si="71"/>
        <v>176.40000000000003</v>
      </c>
      <c r="F182" s="38">
        <f t="shared" si="72"/>
        <v>1336.3</v>
      </c>
      <c r="G182" s="38">
        <f t="shared" si="73"/>
        <v>1336</v>
      </c>
      <c r="H182" s="38">
        <f t="shared" si="77"/>
        <v>1336</v>
      </c>
      <c r="I182" s="51">
        <f t="shared" si="74"/>
        <v>-0.29999999999995453</v>
      </c>
      <c r="J182" s="42">
        <f t="shared" si="75"/>
        <v>1159.5999999999999</v>
      </c>
      <c r="K182" s="123">
        <f t="shared" si="76"/>
        <v>1336</v>
      </c>
      <c r="L182" s="254"/>
      <c r="M182" s="366"/>
      <c r="N182" s="366"/>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f t="shared" si="69"/>
        <v>95.399999999999991</v>
      </c>
      <c r="D183" s="21">
        <f t="shared" si="70"/>
        <v>1172.2</v>
      </c>
      <c r="E183" s="35">
        <f t="shared" si="71"/>
        <v>176.40000000000003</v>
      </c>
      <c r="F183" s="38">
        <f t="shared" si="72"/>
        <v>1348.6000000000001</v>
      </c>
      <c r="G183" s="38">
        <f t="shared" si="73"/>
        <v>1349</v>
      </c>
      <c r="H183" s="38">
        <f t="shared" si="77"/>
        <v>1349</v>
      </c>
      <c r="I183" s="51">
        <f t="shared" si="74"/>
        <v>0.39999999999986358</v>
      </c>
      <c r="J183" s="42">
        <f t="shared" si="75"/>
        <v>1172.5999999999999</v>
      </c>
      <c r="K183" s="123">
        <f t="shared" si="76"/>
        <v>1349</v>
      </c>
      <c r="L183" s="254"/>
      <c r="M183" s="366"/>
      <c r="N183" s="366"/>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f t="shared" si="69"/>
        <v>100.9</v>
      </c>
      <c r="D184" s="21">
        <f t="shared" si="70"/>
        <v>1177.7</v>
      </c>
      <c r="E184" s="35">
        <f t="shared" si="71"/>
        <v>176.40000000000003</v>
      </c>
      <c r="F184" s="38">
        <f t="shared" si="72"/>
        <v>1354.1000000000001</v>
      </c>
      <c r="G184" s="38">
        <f t="shared" si="73"/>
        <v>1354</v>
      </c>
      <c r="H184" s="38">
        <f t="shared" si="77"/>
        <v>1354</v>
      </c>
      <c r="I184" s="51">
        <f t="shared" si="74"/>
        <v>-0.10000000000013642</v>
      </c>
      <c r="J184" s="42">
        <f t="shared" si="75"/>
        <v>1177.5999999999999</v>
      </c>
      <c r="K184" s="123">
        <f t="shared" si="76"/>
        <v>1354</v>
      </c>
      <c r="L184" s="254"/>
      <c r="M184" s="366"/>
      <c r="N184" s="366"/>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f t="shared" si="69"/>
        <v>102.39999999999999</v>
      </c>
      <c r="D185" s="21">
        <f t="shared" si="70"/>
        <v>1179.2</v>
      </c>
      <c r="E185" s="35">
        <f t="shared" si="71"/>
        <v>176.40000000000003</v>
      </c>
      <c r="F185" s="38">
        <f t="shared" si="72"/>
        <v>1355.6000000000001</v>
      </c>
      <c r="G185" s="38">
        <f t="shared" si="73"/>
        <v>1356</v>
      </c>
      <c r="H185" s="38">
        <f t="shared" si="77"/>
        <v>1356</v>
      </c>
      <c r="I185" s="51">
        <f t="shared" si="74"/>
        <v>0.39999999999986358</v>
      </c>
      <c r="J185" s="42">
        <f t="shared" si="75"/>
        <v>1179.5999999999999</v>
      </c>
      <c r="K185" s="123">
        <f t="shared" si="76"/>
        <v>1356</v>
      </c>
      <c r="L185" s="254"/>
      <c r="M185" s="366"/>
      <c r="N185" s="366"/>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f t="shared" si="69"/>
        <v>97.7</v>
      </c>
      <c r="D186" s="21">
        <f t="shared" si="70"/>
        <v>1174.5</v>
      </c>
      <c r="E186" s="35">
        <f t="shared" si="71"/>
        <v>176.40000000000003</v>
      </c>
      <c r="F186" s="38">
        <f t="shared" si="72"/>
        <v>1350.9</v>
      </c>
      <c r="G186" s="38">
        <f t="shared" si="73"/>
        <v>1351</v>
      </c>
      <c r="H186" s="38">
        <f t="shared" si="77"/>
        <v>1351</v>
      </c>
      <c r="I186" s="51">
        <f t="shared" si="74"/>
        <v>9.9999999999909051E-2</v>
      </c>
      <c r="J186" s="42">
        <f t="shared" si="75"/>
        <v>1174.5999999999999</v>
      </c>
      <c r="K186" s="123">
        <f t="shared" si="76"/>
        <v>1351</v>
      </c>
      <c r="L186" s="254"/>
      <c r="M186" s="366"/>
      <c r="N186" s="366"/>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f t="shared" si="69"/>
        <v>115.1</v>
      </c>
      <c r="D187" s="21">
        <f t="shared" si="70"/>
        <v>1191.8999999999999</v>
      </c>
      <c r="E187" s="35">
        <f t="shared" si="71"/>
        <v>176.40000000000003</v>
      </c>
      <c r="F187" s="38">
        <f t="shared" si="72"/>
        <v>1368.3</v>
      </c>
      <c r="G187" s="38">
        <f t="shared" si="73"/>
        <v>1368</v>
      </c>
      <c r="H187" s="38">
        <f t="shared" si="77"/>
        <v>1368</v>
      </c>
      <c r="I187" s="51">
        <f t="shared" si="74"/>
        <v>-0.29999999999995453</v>
      </c>
      <c r="J187" s="42">
        <f t="shared" si="75"/>
        <v>1191.5999999999999</v>
      </c>
      <c r="K187" s="123">
        <f t="shared" si="76"/>
        <v>1368</v>
      </c>
      <c r="L187" s="254"/>
      <c r="M187" s="366"/>
      <c r="N187" s="366"/>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f t="shared" si="69"/>
        <v>123</v>
      </c>
      <c r="D188" s="21">
        <f t="shared" si="70"/>
        <v>1199.8</v>
      </c>
      <c r="E188" s="35">
        <f t="shared" si="71"/>
        <v>176.40000000000003</v>
      </c>
      <c r="F188" s="38">
        <f t="shared" si="72"/>
        <v>1376.2</v>
      </c>
      <c r="G188" s="38">
        <f t="shared" si="73"/>
        <v>1376</v>
      </c>
      <c r="H188" s="38">
        <f t="shared" si="77"/>
        <v>1376</v>
      </c>
      <c r="I188" s="51">
        <f t="shared" si="74"/>
        <v>-0.20000000000004547</v>
      </c>
      <c r="J188" s="42">
        <f t="shared" si="75"/>
        <v>1199.5999999999999</v>
      </c>
      <c r="K188" s="123">
        <f t="shared" si="76"/>
        <v>1376</v>
      </c>
      <c r="L188" s="254"/>
      <c r="M188" s="366"/>
      <c r="N188" s="366"/>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f t="shared" si="69"/>
        <v>45.1</v>
      </c>
      <c r="D189" s="21">
        <f t="shared" si="70"/>
        <v>1121.8999999999999</v>
      </c>
      <c r="E189" s="35">
        <f t="shared" si="71"/>
        <v>176.40000000000003</v>
      </c>
      <c r="F189" s="38">
        <f t="shared" si="72"/>
        <v>1298.3</v>
      </c>
      <c r="G189" s="38">
        <f t="shared" si="73"/>
        <v>1298</v>
      </c>
      <c r="H189" s="38">
        <f t="shared" si="77"/>
        <v>1298</v>
      </c>
      <c r="I189" s="51">
        <f t="shared" si="74"/>
        <v>-0.29999999999995453</v>
      </c>
      <c r="J189" s="42">
        <f t="shared" si="75"/>
        <v>1121.5999999999999</v>
      </c>
      <c r="K189" s="123">
        <f t="shared" si="76"/>
        <v>1298</v>
      </c>
      <c r="L189" s="254"/>
      <c r="M189" s="366"/>
      <c r="N189" s="366"/>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f t="shared" si="69"/>
        <v>123</v>
      </c>
      <c r="D190" s="21">
        <f t="shared" si="70"/>
        <v>1199.8</v>
      </c>
      <c r="E190" s="35">
        <f t="shared" si="71"/>
        <v>176.40000000000003</v>
      </c>
      <c r="F190" s="38">
        <f t="shared" si="72"/>
        <v>1376.2</v>
      </c>
      <c r="G190" s="38">
        <f t="shared" si="73"/>
        <v>1376</v>
      </c>
      <c r="H190" s="38">
        <f t="shared" si="77"/>
        <v>1376</v>
      </c>
      <c r="I190" s="51">
        <f t="shared" si="74"/>
        <v>-0.20000000000004547</v>
      </c>
      <c r="J190" s="42">
        <f t="shared" si="75"/>
        <v>1199.5999999999999</v>
      </c>
      <c r="K190" s="123">
        <f t="shared" si="76"/>
        <v>1376</v>
      </c>
      <c r="L190" s="254"/>
      <c r="M190" s="366"/>
      <c r="N190" s="366"/>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6"/>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6"/>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1076.8</v>
      </c>
      <c r="C193" s="102">
        <f t="shared" ref="C193:C201" si="78">C36</f>
        <v>17.600000000000001</v>
      </c>
      <c r="D193" s="21">
        <f t="shared" ref="D193:D201" si="79">$B$174+C193</f>
        <v>1094.3999999999999</v>
      </c>
      <c r="E193" s="35">
        <f t="shared" ref="E193:E201" si="80">$E$17</f>
        <v>176.40000000000003</v>
      </c>
      <c r="F193" s="38">
        <f t="shared" ref="F193:F201" si="81">D193+E193</f>
        <v>1270.8</v>
      </c>
      <c r="G193" s="38">
        <f t="shared" ref="G193:G201" si="82">ROUND(((F193*10)+0.4)/10,0)</f>
        <v>1271</v>
      </c>
      <c r="H193" s="38">
        <f t="shared" ref="H193:H201" si="83">IF(FLOOR(G193,1)&lt;1000,FLOOR(G193,1),FLOOR((G193),1))</f>
        <v>1271</v>
      </c>
      <c r="I193" s="51">
        <f t="shared" si="74"/>
        <v>0.20000000000004547</v>
      </c>
      <c r="J193" s="42">
        <f t="shared" ref="J193:J201" si="84">I193+D193</f>
        <v>1094.5999999999999</v>
      </c>
      <c r="K193" s="123">
        <f t="shared" ref="K193:K201" si="85">H193</f>
        <v>1271</v>
      </c>
      <c r="L193" s="254"/>
      <c r="M193" s="366"/>
      <c r="N193" s="366"/>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f t="shared" si="78"/>
        <v>27.7</v>
      </c>
      <c r="D194" s="21">
        <f>$B$174+C194</f>
        <v>1104.5</v>
      </c>
      <c r="E194" s="35">
        <f t="shared" si="80"/>
        <v>176.40000000000003</v>
      </c>
      <c r="F194" s="38">
        <f>D194+E194</f>
        <v>1280.9000000000001</v>
      </c>
      <c r="G194" s="38">
        <f>ROUND(((F194*10)+0.4)/10,0)</f>
        <v>1281</v>
      </c>
      <c r="H194" s="38">
        <f t="shared" si="83"/>
        <v>1281</v>
      </c>
      <c r="I194" s="51">
        <f>H194-F194</f>
        <v>9.9999999999909051E-2</v>
      </c>
      <c r="J194" s="42">
        <f>I194+D194</f>
        <v>1104.5999999999999</v>
      </c>
      <c r="K194" s="123">
        <f>H194</f>
        <v>1281</v>
      </c>
      <c r="L194" s="254"/>
      <c r="M194" s="366"/>
      <c r="N194" s="366"/>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f t="shared" si="78"/>
        <v>21.9</v>
      </c>
      <c r="D195" s="21">
        <f t="shared" si="79"/>
        <v>1098.7</v>
      </c>
      <c r="E195" s="35">
        <f t="shared" si="80"/>
        <v>176.40000000000003</v>
      </c>
      <c r="F195" s="38">
        <f t="shared" si="81"/>
        <v>1275.1000000000001</v>
      </c>
      <c r="G195" s="38">
        <f t="shared" si="82"/>
        <v>1275</v>
      </c>
      <c r="H195" s="38">
        <f t="shared" si="83"/>
        <v>1275</v>
      </c>
      <c r="I195" s="51">
        <f t="shared" si="74"/>
        <v>-0.10000000000013642</v>
      </c>
      <c r="J195" s="42">
        <f t="shared" si="84"/>
        <v>1098.5999999999999</v>
      </c>
      <c r="K195" s="123">
        <f t="shared" si="85"/>
        <v>1275</v>
      </c>
      <c r="L195" s="254"/>
      <c r="M195" s="366"/>
      <c r="N195" s="366"/>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f t="shared" si="78"/>
        <v>31.1</v>
      </c>
      <c r="D196" s="21">
        <f t="shared" si="79"/>
        <v>1107.8999999999999</v>
      </c>
      <c r="E196" s="35">
        <f t="shared" si="80"/>
        <v>176.40000000000003</v>
      </c>
      <c r="F196" s="38">
        <f t="shared" si="81"/>
        <v>1284.3</v>
      </c>
      <c r="G196" s="38">
        <f t="shared" si="82"/>
        <v>1284</v>
      </c>
      <c r="H196" s="38">
        <f t="shared" si="83"/>
        <v>1284</v>
      </c>
      <c r="I196" s="51">
        <f t="shared" si="74"/>
        <v>-0.29999999999995453</v>
      </c>
      <c r="J196" s="42">
        <f t="shared" si="84"/>
        <v>1107.5999999999999</v>
      </c>
      <c r="K196" s="123">
        <f t="shared" si="85"/>
        <v>1284</v>
      </c>
      <c r="L196" s="254"/>
      <c r="M196" s="366"/>
      <c r="N196" s="366"/>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f t="shared" si="78"/>
        <v>42.7</v>
      </c>
      <c r="D197" s="21">
        <f t="shared" si="79"/>
        <v>1119.5</v>
      </c>
      <c r="E197" s="35">
        <f t="shared" si="80"/>
        <v>176.40000000000003</v>
      </c>
      <c r="F197" s="38">
        <f t="shared" si="81"/>
        <v>1295.9000000000001</v>
      </c>
      <c r="G197" s="38">
        <f t="shared" si="82"/>
        <v>1296</v>
      </c>
      <c r="H197" s="38">
        <f t="shared" si="83"/>
        <v>1296</v>
      </c>
      <c r="I197" s="51">
        <f t="shared" si="74"/>
        <v>9.9999999999909051E-2</v>
      </c>
      <c r="J197" s="42">
        <f t="shared" si="84"/>
        <v>1119.5999999999999</v>
      </c>
      <c r="K197" s="123">
        <f t="shared" si="85"/>
        <v>1296</v>
      </c>
      <c r="L197" s="254"/>
      <c r="M197" s="366"/>
      <c r="N197" s="366"/>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f t="shared" si="78"/>
        <v>40.200000000000003</v>
      </c>
      <c r="D198" s="21">
        <f t="shared" si="79"/>
        <v>1117</v>
      </c>
      <c r="E198" s="35">
        <f t="shared" si="80"/>
        <v>176.40000000000003</v>
      </c>
      <c r="F198" s="38">
        <f t="shared" si="81"/>
        <v>1293.4000000000001</v>
      </c>
      <c r="G198" s="38">
        <f t="shared" si="82"/>
        <v>1293</v>
      </c>
      <c r="H198" s="38">
        <f t="shared" si="83"/>
        <v>1293</v>
      </c>
      <c r="I198" s="51">
        <f t="shared" si="74"/>
        <v>-0.40000000000009095</v>
      </c>
      <c r="J198" s="42">
        <f t="shared" si="84"/>
        <v>1116.5999999999999</v>
      </c>
      <c r="K198" s="123">
        <f t="shared" si="85"/>
        <v>1293</v>
      </c>
      <c r="L198" s="254"/>
      <c r="M198" s="366"/>
      <c r="N198" s="366"/>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f t="shared" si="78"/>
        <v>51</v>
      </c>
      <c r="D199" s="21">
        <f t="shared" si="79"/>
        <v>1127.8</v>
      </c>
      <c r="E199" s="35">
        <f t="shared" si="80"/>
        <v>176.40000000000003</v>
      </c>
      <c r="F199" s="38">
        <f t="shared" si="81"/>
        <v>1304.2</v>
      </c>
      <c r="G199" s="38">
        <f t="shared" si="82"/>
        <v>1304</v>
      </c>
      <c r="H199" s="38">
        <f t="shared" si="83"/>
        <v>1304</v>
      </c>
      <c r="I199" s="51">
        <f t="shared" si="74"/>
        <v>-0.20000000000004547</v>
      </c>
      <c r="J199" s="42">
        <f t="shared" si="84"/>
        <v>1127.5999999999999</v>
      </c>
      <c r="K199" s="123">
        <f t="shared" si="85"/>
        <v>1304</v>
      </c>
      <c r="L199" s="254"/>
      <c r="M199" s="366"/>
      <c r="N199" s="366"/>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f t="shared" si="78"/>
        <v>55</v>
      </c>
      <c r="D200" s="21">
        <f t="shared" si="79"/>
        <v>1131.8</v>
      </c>
      <c r="E200" s="35">
        <f t="shared" si="80"/>
        <v>176.40000000000003</v>
      </c>
      <c r="F200" s="38">
        <f t="shared" si="81"/>
        <v>1308.2</v>
      </c>
      <c r="G200" s="38">
        <f t="shared" si="82"/>
        <v>1308</v>
      </c>
      <c r="H200" s="38">
        <f t="shared" si="83"/>
        <v>1308</v>
      </c>
      <c r="I200" s="51">
        <f t="shared" si="74"/>
        <v>-0.20000000000004547</v>
      </c>
      <c r="J200" s="42">
        <f t="shared" si="84"/>
        <v>1131.5999999999999</v>
      </c>
      <c r="K200" s="123">
        <f t="shared" si="85"/>
        <v>1308</v>
      </c>
      <c r="L200" s="254"/>
      <c r="M200" s="366"/>
      <c r="N200" s="366"/>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f t="shared" si="78"/>
        <v>64.400000000000006</v>
      </c>
      <c r="D201" s="21">
        <f t="shared" si="79"/>
        <v>1141.2</v>
      </c>
      <c r="E201" s="35">
        <f t="shared" si="80"/>
        <v>176.40000000000003</v>
      </c>
      <c r="F201" s="38">
        <f t="shared" si="81"/>
        <v>1317.6000000000001</v>
      </c>
      <c r="G201" s="38">
        <f t="shared" si="82"/>
        <v>1318</v>
      </c>
      <c r="H201" s="38">
        <f t="shared" si="83"/>
        <v>1318</v>
      </c>
      <c r="I201" s="51">
        <f t="shared" si="74"/>
        <v>0.39999999999986358</v>
      </c>
      <c r="J201" s="42">
        <f t="shared" si="84"/>
        <v>1141.5999999999999</v>
      </c>
      <c r="K201" s="123">
        <f t="shared" si="85"/>
        <v>1318</v>
      </c>
      <c r="L201" s="254"/>
      <c r="M201" s="366"/>
      <c r="N201" s="366"/>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7"/>
      <c r="N202" s="366"/>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6"/>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f t="shared" ref="C204:C224" si="86">C47</f>
        <v>12.1</v>
      </c>
      <c r="D204" s="21">
        <f t="shared" ref="D204:D224" si="87">$B$174+C204</f>
        <v>1088.8999999999999</v>
      </c>
      <c r="E204" s="35">
        <f t="shared" ref="E204:E224" si="88">$E$17</f>
        <v>176.40000000000003</v>
      </c>
      <c r="F204" s="38">
        <f t="shared" ref="F204:F224" si="89">D204+E204</f>
        <v>1265.3</v>
      </c>
      <c r="G204" s="38">
        <f t="shared" ref="G204:G224" si="90">ROUND(((F204*10)+0.4)/10,0)</f>
        <v>1265</v>
      </c>
      <c r="H204" s="38">
        <f t="shared" ref="H204:H224" si="91">IF(FLOOR(G204,1)&lt;1000,FLOOR(G204,1),FLOOR((G204),1))</f>
        <v>1265</v>
      </c>
      <c r="I204" s="51">
        <f t="shared" si="74"/>
        <v>-0.29999999999995453</v>
      </c>
      <c r="J204" s="42">
        <f t="shared" ref="J204:J224" si="92">I204+D204</f>
        <v>1088.5999999999999</v>
      </c>
      <c r="K204" s="123">
        <f t="shared" ref="K204:K224" si="93">H204</f>
        <v>1265</v>
      </c>
      <c r="L204" s="254"/>
      <c r="M204" s="366"/>
      <c r="N204" s="366"/>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f t="shared" si="86"/>
        <v>29</v>
      </c>
      <c r="D205" s="68">
        <f t="shared" si="87"/>
        <v>1105.8</v>
      </c>
      <c r="E205" s="35">
        <f t="shared" si="88"/>
        <v>176.40000000000003</v>
      </c>
      <c r="F205" s="42">
        <f t="shared" si="89"/>
        <v>1282.2</v>
      </c>
      <c r="G205" s="42">
        <f t="shared" si="90"/>
        <v>1282</v>
      </c>
      <c r="H205" s="38">
        <f t="shared" si="91"/>
        <v>1282</v>
      </c>
      <c r="I205" s="51">
        <f t="shared" si="74"/>
        <v>-0.20000000000004547</v>
      </c>
      <c r="J205" s="42">
        <f t="shared" si="92"/>
        <v>1105.5999999999999</v>
      </c>
      <c r="K205" s="123">
        <f t="shared" si="93"/>
        <v>1282</v>
      </c>
      <c r="L205" s="254"/>
      <c r="M205" s="366"/>
      <c r="N205" s="366"/>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f t="shared" si="86"/>
        <v>36.700000000000003</v>
      </c>
      <c r="D206" s="21">
        <f t="shared" si="87"/>
        <v>1113.5</v>
      </c>
      <c r="E206" s="35">
        <f t="shared" si="88"/>
        <v>176.40000000000003</v>
      </c>
      <c r="F206" s="38">
        <f t="shared" si="89"/>
        <v>1289.9000000000001</v>
      </c>
      <c r="G206" s="38">
        <f t="shared" si="90"/>
        <v>1290</v>
      </c>
      <c r="H206" s="38">
        <f t="shared" si="91"/>
        <v>1290</v>
      </c>
      <c r="I206" s="51">
        <f t="shared" si="74"/>
        <v>9.9999999999909051E-2</v>
      </c>
      <c r="J206" s="42">
        <f t="shared" si="92"/>
        <v>1113.5999999999999</v>
      </c>
      <c r="K206" s="123">
        <f t="shared" si="93"/>
        <v>1290</v>
      </c>
      <c r="L206" s="254"/>
      <c r="M206" s="366"/>
      <c r="N206" s="366"/>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f t="shared" si="86"/>
        <v>43.4</v>
      </c>
      <c r="D207" s="21">
        <f t="shared" si="87"/>
        <v>1120.2</v>
      </c>
      <c r="E207" s="35">
        <f t="shared" si="88"/>
        <v>176.40000000000003</v>
      </c>
      <c r="F207" s="38">
        <f t="shared" si="89"/>
        <v>1296.6000000000001</v>
      </c>
      <c r="G207" s="38">
        <f t="shared" si="90"/>
        <v>1297</v>
      </c>
      <c r="H207" s="38">
        <f t="shared" si="91"/>
        <v>1297</v>
      </c>
      <c r="I207" s="51">
        <f t="shared" si="74"/>
        <v>0.39999999999986358</v>
      </c>
      <c r="J207" s="42">
        <f t="shared" si="92"/>
        <v>1120.5999999999999</v>
      </c>
      <c r="K207" s="123">
        <f t="shared" si="93"/>
        <v>1297</v>
      </c>
      <c r="L207" s="254"/>
      <c r="M207" s="366"/>
      <c r="N207" s="366"/>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f t="shared" si="86"/>
        <v>41.5</v>
      </c>
      <c r="D208" s="23">
        <f t="shared" si="87"/>
        <v>1118.3</v>
      </c>
      <c r="E208" s="36">
        <f t="shared" si="88"/>
        <v>176.40000000000003</v>
      </c>
      <c r="F208" s="36">
        <f t="shared" si="89"/>
        <v>1294.7</v>
      </c>
      <c r="G208" s="36">
        <f t="shared" si="90"/>
        <v>1295</v>
      </c>
      <c r="H208" s="36">
        <f t="shared" si="91"/>
        <v>1295</v>
      </c>
      <c r="I208" s="53">
        <f t="shared" si="74"/>
        <v>0.29999999999995453</v>
      </c>
      <c r="J208" s="45">
        <f t="shared" si="92"/>
        <v>1118.5999999999999</v>
      </c>
      <c r="K208" s="126">
        <f t="shared" si="93"/>
        <v>1295</v>
      </c>
      <c r="L208" s="254"/>
      <c r="M208" s="366"/>
      <c r="N208" s="366"/>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f t="shared" si="86"/>
        <v>54.5</v>
      </c>
      <c r="D209" s="21">
        <f t="shared" si="87"/>
        <v>1131.3</v>
      </c>
      <c r="E209" s="35">
        <f t="shared" si="88"/>
        <v>176.40000000000003</v>
      </c>
      <c r="F209" s="38">
        <f t="shared" si="89"/>
        <v>1307.7</v>
      </c>
      <c r="G209" s="38">
        <f t="shared" si="90"/>
        <v>1308</v>
      </c>
      <c r="H209" s="38">
        <f t="shared" si="91"/>
        <v>1308</v>
      </c>
      <c r="I209" s="50">
        <f>H209-F209</f>
        <v>0.29999999999995453</v>
      </c>
      <c r="J209" s="42">
        <f t="shared" si="92"/>
        <v>1131.5999999999999</v>
      </c>
      <c r="K209" s="122">
        <f t="shared" si="93"/>
        <v>1308</v>
      </c>
      <c r="L209" s="254"/>
      <c r="M209" s="366"/>
      <c r="N209" s="366"/>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f t="shared" si="86"/>
        <v>71.7</v>
      </c>
      <c r="D210" s="21">
        <f t="shared" si="87"/>
        <v>1148.5</v>
      </c>
      <c r="E210" s="35">
        <f t="shared" si="88"/>
        <v>176.40000000000003</v>
      </c>
      <c r="F210" s="38">
        <f t="shared" si="89"/>
        <v>1324.9</v>
      </c>
      <c r="G210" s="38">
        <f t="shared" si="90"/>
        <v>1325</v>
      </c>
      <c r="H210" s="38">
        <f t="shared" si="91"/>
        <v>1325</v>
      </c>
      <c r="I210" s="50">
        <f t="shared" ref="I210:I224" si="94">H210-F210</f>
        <v>9.9999999999909051E-2</v>
      </c>
      <c r="J210" s="42">
        <f t="shared" si="92"/>
        <v>1148.5999999999999</v>
      </c>
      <c r="K210" s="122">
        <f t="shared" si="93"/>
        <v>1325</v>
      </c>
      <c r="L210" s="254"/>
      <c r="M210" s="366"/>
      <c r="N210" s="366"/>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f t="shared" si="86"/>
        <v>78.8</v>
      </c>
      <c r="D211" s="21">
        <f t="shared" si="87"/>
        <v>1155.5999999999999</v>
      </c>
      <c r="E211" s="35">
        <f t="shared" si="88"/>
        <v>176.40000000000003</v>
      </c>
      <c r="F211" s="38">
        <f t="shared" si="89"/>
        <v>1332</v>
      </c>
      <c r="G211" s="38">
        <f t="shared" si="90"/>
        <v>1332</v>
      </c>
      <c r="H211" s="38">
        <f t="shared" si="91"/>
        <v>1332</v>
      </c>
      <c r="I211" s="50">
        <f t="shared" si="94"/>
        <v>0</v>
      </c>
      <c r="J211" s="42">
        <f t="shared" si="92"/>
        <v>1155.5999999999999</v>
      </c>
      <c r="K211" s="122">
        <f t="shared" si="93"/>
        <v>1332</v>
      </c>
      <c r="L211" s="254"/>
      <c r="M211" s="366"/>
      <c r="N211" s="366"/>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f t="shared" si="86"/>
        <v>93</v>
      </c>
      <c r="D212" s="21">
        <f t="shared" si="87"/>
        <v>1169.8</v>
      </c>
      <c r="E212" s="35">
        <f t="shared" si="88"/>
        <v>176.40000000000003</v>
      </c>
      <c r="F212" s="38">
        <f t="shared" si="89"/>
        <v>1346.2</v>
      </c>
      <c r="G212" s="38">
        <f t="shared" si="90"/>
        <v>1346</v>
      </c>
      <c r="H212" s="38">
        <f t="shared" si="91"/>
        <v>1346</v>
      </c>
      <c r="I212" s="50">
        <f t="shared" si="94"/>
        <v>-0.20000000000004547</v>
      </c>
      <c r="J212" s="42">
        <f t="shared" si="92"/>
        <v>1169.5999999999999</v>
      </c>
      <c r="K212" s="122">
        <f t="shared" si="93"/>
        <v>1346</v>
      </c>
      <c r="L212" s="254"/>
      <c r="M212" s="366"/>
      <c r="N212" s="366"/>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f t="shared" si="86"/>
        <v>110.1</v>
      </c>
      <c r="D213" s="21">
        <f t="shared" si="87"/>
        <v>1186.8999999999999</v>
      </c>
      <c r="E213" s="35">
        <f t="shared" si="88"/>
        <v>176.40000000000003</v>
      </c>
      <c r="F213" s="38">
        <f t="shared" si="89"/>
        <v>1363.3</v>
      </c>
      <c r="G213" s="38">
        <f t="shared" si="90"/>
        <v>1363</v>
      </c>
      <c r="H213" s="38">
        <f t="shared" si="91"/>
        <v>1363</v>
      </c>
      <c r="I213" s="50">
        <f t="shared" si="94"/>
        <v>-0.29999999999995453</v>
      </c>
      <c r="J213" s="42">
        <f t="shared" si="92"/>
        <v>1186.5999999999999</v>
      </c>
      <c r="K213" s="122">
        <f t="shared" si="93"/>
        <v>1363</v>
      </c>
      <c r="L213" s="254"/>
      <c r="M213" s="366"/>
      <c r="N213" s="366"/>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f t="shared" si="86"/>
        <v>97.1</v>
      </c>
      <c r="D214" s="21">
        <f t="shared" si="87"/>
        <v>1173.8999999999999</v>
      </c>
      <c r="E214" s="35">
        <f t="shared" si="88"/>
        <v>176.40000000000003</v>
      </c>
      <c r="F214" s="38">
        <f t="shared" si="89"/>
        <v>1350.3</v>
      </c>
      <c r="G214" s="38">
        <f t="shared" si="90"/>
        <v>1350</v>
      </c>
      <c r="H214" s="38">
        <f t="shared" si="91"/>
        <v>1350</v>
      </c>
      <c r="I214" s="50">
        <f t="shared" si="94"/>
        <v>-0.29999999999995453</v>
      </c>
      <c r="J214" s="42">
        <f t="shared" si="92"/>
        <v>1173.5999999999999</v>
      </c>
      <c r="K214" s="122">
        <f t="shared" si="93"/>
        <v>1350</v>
      </c>
      <c r="L214" s="254"/>
      <c r="M214" s="366"/>
      <c r="N214" s="366"/>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f t="shared" si="86"/>
        <v>95.7</v>
      </c>
      <c r="D215" s="21">
        <f t="shared" si="87"/>
        <v>1172.5</v>
      </c>
      <c r="E215" s="35">
        <f t="shared" si="88"/>
        <v>176.40000000000003</v>
      </c>
      <c r="F215" s="38">
        <f t="shared" si="89"/>
        <v>1348.9</v>
      </c>
      <c r="G215" s="38">
        <f t="shared" si="90"/>
        <v>1349</v>
      </c>
      <c r="H215" s="38">
        <f t="shared" si="91"/>
        <v>1349</v>
      </c>
      <c r="I215" s="50">
        <f t="shared" si="94"/>
        <v>9.9999999999909051E-2</v>
      </c>
      <c r="J215" s="42">
        <f t="shared" si="92"/>
        <v>1172.5999999999999</v>
      </c>
      <c r="K215" s="122">
        <f t="shared" si="93"/>
        <v>1349</v>
      </c>
      <c r="L215" s="254"/>
      <c r="M215" s="366"/>
      <c r="N215" s="366"/>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f t="shared" si="86"/>
        <v>111.1</v>
      </c>
      <c r="D216" s="21">
        <f t="shared" si="87"/>
        <v>1187.8999999999999</v>
      </c>
      <c r="E216" s="35">
        <f t="shared" si="88"/>
        <v>176.40000000000003</v>
      </c>
      <c r="F216" s="38">
        <f t="shared" si="89"/>
        <v>1364.3</v>
      </c>
      <c r="G216" s="38">
        <f t="shared" si="90"/>
        <v>1364</v>
      </c>
      <c r="H216" s="38">
        <f t="shared" si="91"/>
        <v>1364</v>
      </c>
      <c r="I216" s="50">
        <f t="shared" si="94"/>
        <v>-0.29999999999995453</v>
      </c>
      <c r="J216" s="42">
        <f t="shared" si="92"/>
        <v>1187.5999999999999</v>
      </c>
      <c r="K216" s="122">
        <f t="shared" si="93"/>
        <v>1364</v>
      </c>
      <c r="L216" s="254"/>
      <c r="M216" s="366"/>
      <c r="N216" s="366"/>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f t="shared" si="86"/>
        <v>36.700000000000003</v>
      </c>
      <c r="D217" s="21">
        <f t="shared" si="87"/>
        <v>1113.5</v>
      </c>
      <c r="E217" s="35">
        <f t="shared" si="88"/>
        <v>176.40000000000003</v>
      </c>
      <c r="F217" s="38">
        <f t="shared" si="89"/>
        <v>1289.9000000000001</v>
      </c>
      <c r="G217" s="38">
        <f t="shared" si="90"/>
        <v>1290</v>
      </c>
      <c r="H217" s="38">
        <f t="shared" si="91"/>
        <v>1290</v>
      </c>
      <c r="I217" s="50">
        <f t="shared" si="94"/>
        <v>9.9999999999909051E-2</v>
      </c>
      <c r="J217" s="42">
        <f t="shared" si="92"/>
        <v>1113.5999999999999</v>
      </c>
      <c r="K217" s="122">
        <f t="shared" si="93"/>
        <v>1290</v>
      </c>
      <c r="L217" s="254"/>
      <c r="M217" s="366"/>
      <c r="N217" s="366"/>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f t="shared" si="86"/>
        <v>43.4</v>
      </c>
      <c r="D218" s="21">
        <f t="shared" si="87"/>
        <v>1120.2</v>
      </c>
      <c r="E218" s="35">
        <f t="shared" si="88"/>
        <v>176.40000000000003</v>
      </c>
      <c r="F218" s="38">
        <f t="shared" si="89"/>
        <v>1296.6000000000001</v>
      </c>
      <c r="G218" s="38">
        <f t="shared" si="90"/>
        <v>1297</v>
      </c>
      <c r="H218" s="38">
        <f t="shared" si="91"/>
        <v>1297</v>
      </c>
      <c r="I218" s="50">
        <f t="shared" si="94"/>
        <v>0.39999999999986358</v>
      </c>
      <c r="J218" s="42">
        <f t="shared" si="92"/>
        <v>1120.5999999999999</v>
      </c>
      <c r="K218" s="122">
        <f t="shared" si="93"/>
        <v>1297</v>
      </c>
      <c r="L218" s="254"/>
      <c r="M218" s="366"/>
      <c r="N218" s="366"/>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f t="shared" si="86"/>
        <v>54.5</v>
      </c>
      <c r="D219" s="21">
        <f t="shared" si="87"/>
        <v>1131.3</v>
      </c>
      <c r="E219" s="35">
        <f t="shared" si="88"/>
        <v>176.40000000000003</v>
      </c>
      <c r="F219" s="38">
        <f t="shared" si="89"/>
        <v>1307.7</v>
      </c>
      <c r="G219" s="38">
        <f t="shared" si="90"/>
        <v>1308</v>
      </c>
      <c r="H219" s="38">
        <f t="shared" si="91"/>
        <v>1308</v>
      </c>
      <c r="I219" s="50">
        <f t="shared" si="94"/>
        <v>0.29999999999995453</v>
      </c>
      <c r="J219" s="42">
        <f t="shared" si="92"/>
        <v>1131.5999999999999</v>
      </c>
      <c r="K219" s="122">
        <f t="shared" si="93"/>
        <v>1308</v>
      </c>
      <c r="L219" s="254"/>
      <c r="M219" s="366"/>
      <c r="N219" s="366"/>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f t="shared" si="86"/>
        <v>71.7</v>
      </c>
      <c r="D220" s="21">
        <f t="shared" si="87"/>
        <v>1148.5</v>
      </c>
      <c r="E220" s="35">
        <f t="shared" si="88"/>
        <v>176.40000000000003</v>
      </c>
      <c r="F220" s="38">
        <f t="shared" si="89"/>
        <v>1324.9</v>
      </c>
      <c r="G220" s="38">
        <f t="shared" si="90"/>
        <v>1325</v>
      </c>
      <c r="H220" s="38">
        <f t="shared" si="91"/>
        <v>1325</v>
      </c>
      <c r="I220" s="50">
        <f t="shared" si="94"/>
        <v>9.9999999999909051E-2</v>
      </c>
      <c r="J220" s="42">
        <f t="shared" si="92"/>
        <v>1148.5999999999999</v>
      </c>
      <c r="K220" s="122">
        <f t="shared" si="93"/>
        <v>1325</v>
      </c>
      <c r="L220" s="254"/>
      <c r="M220" s="366"/>
      <c r="N220" s="366"/>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f t="shared" si="86"/>
        <v>78.8</v>
      </c>
      <c r="D221" s="21">
        <f t="shared" si="87"/>
        <v>1155.5999999999999</v>
      </c>
      <c r="E221" s="35">
        <f t="shared" si="88"/>
        <v>176.40000000000003</v>
      </c>
      <c r="F221" s="38">
        <f t="shared" si="89"/>
        <v>1332</v>
      </c>
      <c r="G221" s="38">
        <f t="shared" si="90"/>
        <v>1332</v>
      </c>
      <c r="H221" s="38">
        <f t="shared" si="91"/>
        <v>1332</v>
      </c>
      <c r="I221" s="50">
        <f t="shared" si="94"/>
        <v>0</v>
      </c>
      <c r="J221" s="42">
        <f t="shared" si="92"/>
        <v>1155.5999999999999</v>
      </c>
      <c r="K221" s="122">
        <f t="shared" si="93"/>
        <v>1332</v>
      </c>
      <c r="L221" s="254"/>
      <c r="M221" s="366"/>
      <c r="N221" s="366"/>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f t="shared" si="86"/>
        <v>93</v>
      </c>
      <c r="D222" s="21">
        <f t="shared" si="87"/>
        <v>1169.8</v>
      </c>
      <c r="E222" s="35">
        <f t="shared" si="88"/>
        <v>176.40000000000003</v>
      </c>
      <c r="F222" s="38">
        <f t="shared" si="89"/>
        <v>1346.2</v>
      </c>
      <c r="G222" s="38">
        <f t="shared" si="90"/>
        <v>1346</v>
      </c>
      <c r="H222" s="38">
        <f t="shared" si="91"/>
        <v>1346</v>
      </c>
      <c r="I222" s="50">
        <f t="shared" si="94"/>
        <v>-0.20000000000004547</v>
      </c>
      <c r="J222" s="42">
        <f t="shared" si="92"/>
        <v>1169.5999999999999</v>
      </c>
      <c r="K222" s="122">
        <f t="shared" si="93"/>
        <v>1346</v>
      </c>
      <c r="L222" s="254"/>
      <c r="M222" s="366"/>
      <c r="N222" s="366"/>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f t="shared" si="86"/>
        <v>110.1</v>
      </c>
      <c r="D223" s="21">
        <f t="shared" si="87"/>
        <v>1186.8999999999999</v>
      </c>
      <c r="E223" s="35">
        <f t="shared" si="88"/>
        <v>176.40000000000003</v>
      </c>
      <c r="F223" s="38">
        <f t="shared" si="89"/>
        <v>1363.3</v>
      </c>
      <c r="G223" s="38">
        <f t="shared" si="90"/>
        <v>1363</v>
      </c>
      <c r="H223" s="38">
        <f t="shared" si="91"/>
        <v>1363</v>
      </c>
      <c r="I223" s="50">
        <f t="shared" si="94"/>
        <v>-0.29999999999995453</v>
      </c>
      <c r="J223" s="42">
        <f t="shared" si="92"/>
        <v>1186.5999999999999</v>
      </c>
      <c r="K223" s="122">
        <f t="shared" si="93"/>
        <v>1363</v>
      </c>
      <c r="L223" s="254"/>
      <c r="M223" s="366"/>
      <c r="N223" s="366"/>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f t="shared" si="86"/>
        <v>111.1</v>
      </c>
      <c r="D224" s="21">
        <f t="shared" si="87"/>
        <v>1187.8999999999999</v>
      </c>
      <c r="E224" s="35">
        <f t="shared" si="88"/>
        <v>176.40000000000003</v>
      </c>
      <c r="F224" s="38">
        <f t="shared" si="89"/>
        <v>1364.3</v>
      </c>
      <c r="G224" s="38">
        <f t="shared" si="90"/>
        <v>1364</v>
      </c>
      <c r="H224" s="38">
        <f t="shared" si="91"/>
        <v>1364</v>
      </c>
      <c r="I224" s="50">
        <f t="shared" si="94"/>
        <v>-0.29999999999995453</v>
      </c>
      <c r="J224" s="42">
        <f t="shared" si="92"/>
        <v>1187.5999999999999</v>
      </c>
      <c r="K224" s="122">
        <f t="shared" si="93"/>
        <v>1364</v>
      </c>
      <c r="L224" s="254"/>
      <c r="M224" s="366"/>
      <c r="N224" s="366"/>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6"/>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6"/>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1076.8</v>
      </c>
      <c r="C227" s="67">
        <f t="shared" ref="C227:C233" si="95">C70</f>
        <v>64.7</v>
      </c>
      <c r="D227" s="21">
        <f t="shared" ref="D227:D233" si="96">$B$174+C227</f>
        <v>1141.5</v>
      </c>
      <c r="E227" s="35">
        <f t="shared" ref="E227:E233" si="97">$E$17</f>
        <v>176.40000000000003</v>
      </c>
      <c r="F227" s="38">
        <f t="shared" ref="F227:F233" si="98">D227+E227</f>
        <v>1317.9</v>
      </c>
      <c r="G227" s="38">
        <f t="shared" ref="G227:G233" si="99">ROUND(((F227*10)+0.4)/10,0)</f>
        <v>1318</v>
      </c>
      <c r="H227" s="38">
        <f t="shared" ref="H227:H233" si="100">IF(FLOOR(G227,1)&lt;1000,FLOOR(G227,1),FLOOR((G227),1))</f>
        <v>1318</v>
      </c>
      <c r="I227" s="51">
        <f t="shared" si="74"/>
        <v>9.9999999999909051E-2</v>
      </c>
      <c r="J227" s="42">
        <f t="shared" ref="J227:J233" si="101">I227+D227</f>
        <v>1141.5999999999999</v>
      </c>
      <c r="K227" s="123">
        <f t="shared" ref="K227:K233" si="102">H227</f>
        <v>1318</v>
      </c>
      <c r="L227" s="254"/>
      <c r="M227" s="366"/>
      <c r="N227" s="366"/>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f t="shared" si="95"/>
        <v>88</v>
      </c>
      <c r="D228" s="21">
        <f t="shared" si="96"/>
        <v>1164.8</v>
      </c>
      <c r="E228" s="35">
        <f t="shared" si="97"/>
        <v>176.40000000000003</v>
      </c>
      <c r="F228" s="38">
        <f t="shared" si="98"/>
        <v>1341.2</v>
      </c>
      <c r="G228" s="38">
        <f t="shared" si="99"/>
        <v>1341</v>
      </c>
      <c r="H228" s="38">
        <f t="shared" si="100"/>
        <v>1341</v>
      </c>
      <c r="I228" s="51">
        <f t="shared" si="74"/>
        <v>-0.20000000000004547</v>
      </c>
      <c r="J228" s="42">
        <f t="shared" si="101"/>
        <v>1164.5999999999999</v>
      </c>
      <c r="K228" s="123">
        <f t="shared" si="102"/>
        <v>1341</v>
      </c>
      <c r="L228" s="254"/>
      <c r="M228" s="366"/>
      <c r="N228" s="366"/>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f t="shared" si="95"/>
        <v>100.7</v>
      </c>
      <c r="D229" s="21">
        <f t="shared" si="96"/>
        <v>1177.5</v>
      </c>
      <c r="E229" s="35">
        <f t="shared" si="97"/>
        <v>176.40000000000003</v>
      </c>
      <c r="F229" s="38">
        <f t="shared" si="98"/>
        <v>1353.9</v>
      </c>
      <c r="G229" s="38">
        <f t="shared" si="99"/>
        <v>1354</v>
      </c>
      <c r="H229" s="38">
        <f t="shared" si="100"/>
        <v>1354</v>
      </c>
      <c r="I229" s="51">
        <f t="shared" si="74"/>
        <v>9.9999999999909051E-2</v>
      </c>
      <c r="J229" s="42">
        <f t="shared" si="101"/>
        <v>1177.5999999999999</v>
      </c>
      <c r="K229" s="123">
        <f t="shared" si="102"/>
        <v>1354</v>
      </c>
      <c r="L229" s="254"/>
      <c r="M229" s="366"/>
      <c r="N229" s="366"/>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f t="shared" si="95"/>
        <v>99.2</v>
      </c>
      <c r="D230" s="21">
        <f t="shared" si="96"/>
        <v>1176</v>
      </c>
      <c r="E230" s="35">
        <f t="shared" si="97"/>
        <v>176.40000000000003</v>
      </c>
      <c r="F230" s="38">
        <f t="shared" si="98"/>
        <v>1352.4</v>
      </c>
      <c r="G230" s="38">
        <f t="shared" si="99"/>
        <v>1352</v>
      </c>
      <c r="H230" s="38">
        <f t="shared" si="100"/>
        <v>1352</v>
      </c>
      <c r="I230" s="51">
        <f t="shared" si="74"/>
        <v>-0.40000000000009095</v>
      </c>
      <c r="J230" s="42">
        <f t="shared" si="101"/>
        <v>1175.5999999999999</v>
      </c>
      <c r="K230" s="123">
        <f t="shared" si="102"/>
        <v>1352</v>
      </c>
      <c r="L230" s="254"/>
      <c r="M230" s="366"/>
      <c r="N230" s="366"/>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f t="shared" si="95"/>
        <v>103.5</v>
      </c>
      <c r="D231" s="21">
        <f t="shared" si="96"/>
        <v>1180.3</v>
      </c>
      <c r="E231" s="35">
        <f t="shared" si="97"/>
        <v>176.40000000000003</v>
      </c>
      <c r="F231" s="38">
        <f t="shared" si="98"/>
        <v>1356.7</v>
      </c>
      <c r="G231" s="38">
        <f t="shared" si="99"/>
        <v>1357</v>
      </c>
      <c r="H231" s="38">
        <f t="shared" si="100"/>
        <v>1357</v>
      </c>
      <c r="I231" s="51">
        <f t="shared" si="74"/>
        <v>0.29999999999995453</v>
      </c>
      <c r="J231" s="42">
        <f t="shared" si="101"/>
        <v>1180.5999999999999</v>
      </c>
      <c r="K231" s="123">
        <f t="shared" si="102"/>
        <v>1357</v>
      </c>
      <c r="L231" s="254"/>
      <c r="M231" s="366"/>
      <c r="N231" s="366"/>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f t="shared" si="95"/>
        <v>103.5</v>
      </c>
      <c r="D232" s="21">
        <f t="shared" si="96"/>
        <v>1180.3</v>
      </c>
      <c r="E232" s="35">
        <f t="shared" si="97"/>
        <v>176.40000000000003</v>
      </c>
      <c r="F232" s="38">
        <f t="shared" si="98"/>
        <v>1356.7</v>
      </c>
      <c r="G232" s="38">
        <f t="shared" si="99"/>
        <v>1357</v>
      </c>
      <c r="H232" s="38">
        <f t="shared" si="100"/>
        <v>1357</v>
      </c>
      <c r="I232" s="51">
        <f t="shared" si="74"/>
        <v>0.29999999999995453</v>
      </c>
      <c r="J232" s="42">
        <f t="shared" si="101"/>
        <v>1180.5999999999999</v>
      </c>
      <c r="K232" s="123">
        <f t="shared" si="102"/>
        <v>1357</v>
      </c>
      <c r="L232" s="254"/>
      <c r="M232" s="366"/>
      <c r="N232" s="366"/>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f t="shared" si="95"/>
        <v>115</v>
      </c>
      <c r="D233" s="21">
        <f t="shared" si="96"/>
        <v>1191.8</v>
      </c>
      <c r="E233" s="35">
        <f t="shared" si="97"/>
        <v>176.40000000000003</v>
      </c>
      <c r="F233" s="38">
        <f t="shared" si="98"/>
        <v>1368.2</v>
      </c>
      <c r="G233" s="38">
        <f t="shared" si="99"/>
        <v>1368</v>
      </c>
      <c r="H233" s="38">
        <f t="shared" si="100"/>
        <v>1368</v>
      </c>
      <c r="I233" s="51">
        <f t="shared" si="74"/>
        <v>-0.20000000000004547</v>
      </c>
      <c r="J233" s="42">
        <f t="shared" si="101"/>
        <v>1191.5999999999999</v>
      </c>
      <c r="K233" s="123">
        <f t="shared" si="102"/>
        <v>1368</v>
      </c>
      <c r="L233" s="254"/>
      <c r="M233" s="366"/>
      <c r="N233" s="366"/>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6"/>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6"/>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view="pageBreakPreview" zoomScaleNormal="100" zoomScaleSheetLayoutView="100" workbookViewId="0">
      <selection activeCell="E14" sqref="E14:F14"/>
    </sheetView>
  </sheetViews>
  <sheetFormatPr defaultColWidth="9" defaultRowHeight="15" x14ac:dyDescent="0.2"/>
  <cols>
    <col min="1" max="1" width="15.5" style="135" bestFit="1" customWidth="1"/>
    <col min="2" max="2" width="10" style="135" customWidth="1"/>
    <col min="3" max="3" width="35.5" style="135" customWidth="1"/>
    <col min="4" max="4" width="7" style="135" customWidth="1"/>
    <col min="5" max="5" width="13.75" style="135" customWidth="1"/>
    <col min="6" max="6" width="14" style="135" customWidth="1"/>
    <col min="7" max="16384" width="9" style="135"/>
  </cols>
  <sheetData>
    <row r="1" spans="1:6" ht="16.5" x14ac:dyDescent="0.3">
      <c r="A1" s="426" t="s">
        <v>173</v>
      </c>
      <c r="B1" s="426"/>
      <c r="C1" s="426"/>
      <c r="D1" s="426"/>
      <c r="E1" s="426"/>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188</v>
      </c>
      <c r="B4" s="136"/>
      <c r="C4" s="136"/>
      <c r="D4" s="136"/>
      <c r="E4" s="136"/>
      <c r="F4" s="162">
        <v>42948</v>
      </c>
    </row>
    <row r="5" spans="1:6" x14ac:dyDescent="0.2">
      <c r="A5" s="137"/>
      <c r="B5" s="137"/>
      <c r="C5" s="137"/>
      <c r="D5" s="137"/>
      <c r="E5" s="137"/>
      <c r="F5" s="137"/>
    </row>
    <row r="6" spans="1:6" x14ac:dyDescent="0.2">
      <c r="A6" s="137"/>
      <c r="B6" s="137"/>
      <c r="C6" s="137"/>
      <c r="D6" s="137"/>
      <c r="E6" s="137"/>
      <c r="F6" s="137"/>
    </row>
    <row r="7" spans="1:6" ht="16.5" x14ac:dyDescent="0.3">
      <c r="A7" s="427" t="s">
        <v>104</v>
      </c>
      <c r="B7" s="427"/>
      <c r="C7" s="427"/>
      <c r="D7" s="427"/>
      <c r="E7" s="427"/>
      <c r="F7" s="427"/>
    </row>
    <row r="8" spans="1:6" ht="16.5" x14ac:dyDescent="0.3">
      <c r="A8" s="427" t="s">
        <v>105</v>
      </c>
      <c r="B8" s="427"/>
      <c r="C8" s="427"/>
      <c r="D8" s="427"/>
      <c r="E8" s="427"/>
      <c r="F8" s="427"/>
    </row>
    <row r="9" spans="1:6" x14ac:dyDescent="0.2">
      <c r="A9" s="138"/>
      <c r="B9" s="138"/>
      <c r="C9" s="138"/>
      <c r="D9" s="138"/>
      <c r="E9" s="138"/>
      <c r="F9" s="138"/>
    </row>
    <row r="10" spans="1:6" x14ac:dyDescent="0.2">
      <c r="A10" s="428"/>
      <c r="B10" s="429"/>
      <c r="C10" s="429"/>
      <c r="D10" s="429"/>
      <c r="E10" s="137"/>
      <c r="F10" s="137"/>
    </row>
    <row r="11" spans="1:6" x14ac:dyDescent="0.2">
      <c r="A11" s="430"/>
      <c r="B11" s="429"/>
      <c r="C11" s="429"/>
      <c r="D11" s="429"/>
      <c r="E11" s="137"/>
      <c r="F11" s="137"/>
    </row>
    <row r="12" spans="1:6" ht="16.5" x14ac:dyDescent="0.3">
      <c r="A12" s="133"/>
      <c r="B12" s="140"/>
      <c r="C12" s="140"/>
      <c r="D12" s="292"/>
      <c r="E12" s="167"/>
      <c r="F12" s="140"/>
    </row>
    <row r="13" spans="1:6" x14ac:dyDescent="0.2">
      <c r="A13" s="139"/>
      <c r="B13" s="140"/>
      <c r="C13" s="293" t="s">
        <v>106</v>
      </c>
      <c r="D13" s="174"/>
      <c r="E13" s="140"/>
      <c r="F13" s="140"/>
    </row>
    <row r="14" spans="1:6" x14ac:dyDescent="0.2">
      <c r="A14" s="428"/>
      <c r="B14" s="429"/>
      <c r="C14" s="429"/>
      <c r="D14" s="429"/>
      <c r="E14" s="428"/>
      <c r="F14" s="429"/>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1904</v>
      </c>
      <c r="D29" s="147"/>
      <c r="E29" s="139"/>
      <c r="F29" s="151"/>
    </row>
    <row r="30" spans="1:6" ht="15.75" x14ac:dyDescent="0.25">
      <c r="A30" s="137"/>
      <c r="B30" s="145" t="s">
        <v>113</v>
      </c>
      <c r="C30" s="150">
        <f>LPG!H18</f>
        <v>1915</v>
      </c>
      <c r="D30" s="147"/>
      <c r="E30" s="139"/>
      <c r="F30" s="151"/>
    </row>
    <row r="31" spans="1:6" ht="15.75" x14ac:dyDescent="0.25">
      <c r="A31" s="137"/>
      <c r="B31" s="145" t="s">
        <v>114</v>
      </c>
      <c r="C31" s="150">
        <f>LPG!H19</f>
        <v>1923</v>
      </c>
      <c r="D31" s="147"/>
      <c r="E31" s="139"/>
      <c r="F31" s="151"/>
    </row>
    <row r="32" spans="1:6" ht="15.75" x14ac:dyDescent="0.25">
      <c r="A32" s="137"/>
      <c r="B32" s="145" t="s">
        <v>115</v>
      </c>
      <c r="C32" s="150">
        <f>LPG!H20</f>
        <v>1937</v>
      </c>
      <c r="D32" s="147"/>
      <c r="E32" s="139"/>
      <c r="F32" s="151"/>
    </row>
    <row r="33" spans="1:6" ht="15.75" x14ac:dyDescent="0.25">
      <c r="A33" s="137"/>
      <c r="B33" s="145" t="s">
        <v>116</v>
      </c>
      <c r="C33" s="150">
        <f>LPG!H21</f>
        <v>1956</v>
      </c>
      <c r="D33" s="147"/>
      <c r="E33" s="139"/>
      <c r="F33" s="151"/>
    </row>
    <row r="34" spans="1:6" ht="15.75" x14ac:dyDescent="0.25">
      <c r="A34" s="137"/>
      <c r="B34" s="145" t="s">
        <v>117</v>
      </c>
      <c r="C34" s="150">
        <f>LPG!H22</f>
        <v>1982</v>
      </c>
      <c r="D34" s="147"/>
      <c r="E34" s="139"/>
      <c r="F34" s="151"/>
    </row>
    <row r="35" spans="1:6" ht="15.75" x14ac:dyDescent="0.25">
      <c r="A35" s="137"/>
      <c r="B35" s="145" t="s">
        <v>118</v>
      </c>
      <c r="C35" s="150">
        <f>LPG!H23</f>
        <v>2004</v>
      </c>
      <c r="D35" s="147"/>
      <c r="E35" s="139"/>
      <c r="F35" s="151"/>
    </row>
    <row r="36" spans="1:6" ht="15.75" x14ac:dyDescent="0.25">
      <c r="A36" s="137"/>
      <c r="B36" s="145" t="s">
        <v>119</v>
      </c>
      <c r="C36" s="150">
        <f>LPG!H24</f>
        <v>2049</v>
      </c>
      <c r="D36" s="147"/>
      <c r="E36" s="139"/>
      <c r="F36" s="151"/>
    </row>
    <row r="37" spans="1:6" ht="15.75" x14ac:dyDescent="0.25">
      <c r="A37" s="137"/>
      <c r="B37" s="145" t="s">
        <v>120</v>
      </c>
      <c r="C37" s="150">
        <f>LPG!H25</f>
        <v>2090</v>
      </c>
      <c r="D37" s="147"/>
      <c r="E37" s="139"/>
      <c r="F37" s="151"/>
    </row>
    <row r="38" spans="1:6" ht="15.75" x14ac:dyDescent="0.25">
      <c r="A38" s="137"/>
      <c r="B38" s="145" t="s">
        <v>121</v>
      </c>
      <c r="C38" s="150">
        <f>LPG!H26</f>
        <v>2128</v>
      </c>
      <c r="D38" s="147"/>
      <c r="E38" s="139"/>
      <c r="F38" s="151"/>
    </row>
    <row r="39" spans="1:6" ht="15.75" x14ac:dyDescent="0.25">
      <c r="A39" s="137"/>
      <c r="B39" s="145" t="s">
        <v>122</v>
      </c>
      <c r="C39" s="150">
        <f>LPG!H27</f>
        <v>2165</v>
      </c>
      <c r="D39" s="147"/>
      <c r="E39" s="139"/>
      <c r="F39" s="151"/>
    </row>
    <row r="40" spans="1:6" ht="15.75" x14ac:dyDescent="0.25">
      <c r="A40" s="137"/>
      <c r="B40" s="145" t="s">
        <v>123</v>
      </c>
      <c r="C40" s="150">
        <f>LPG!H28</f>
        <v>2303</v>
      </c>
      <c r="D40" s="147"/>
      <c r="E40" s="139"/>
      <c r="F40" s="151"/>
    </row>
    <row r="41" spans="1:6" ht="15.75" x14ac:dyDescent="0.25">
      <c r="A41" s="137"/>
      <c r="B41" s="145" t="s">
        <v>124</v>
      </c>
      <c r="C41" s="150">
        <f>LPG!H29</f>
        <v>2144</v>
      </c>
      <c r="D41" s="147"/>
      <c r="E41" s="139"/>
      <c r="F41" s="151"/>
    </row>
    <row r="42" spans="1:6" ht="15.75" x14ac:dyDescent="0.25">
      <c r="A42" s="137"/>
      <c r="B42" s="145" t="s">
        <v>125</v>
      </c>
      <c r="C42" s="150">
        <f>LPG!H30</f>
        <v>2208</v>
      </c>
      <c r="D42" s="147"/>
      <c r="E42" s="139"/>
      <c r="F42" s="151"/>
    </row>
    <row r="43" spans="1:6" ht="15.75" x14ac:dyDescent="0.25">
      <c r="A43" s="137"/>
      <c r="B43" s="145" t="s">
        <v>126</v>
      </c>
      <c r="C43" s="150">
        <f>LPG!H31</f>
        <v>2199</v>
      </c>
      <c r="D43" s="147"/>
      <c r="E43" s="139"/>
      <c r="F43" s="151"/>
    </row>
    <row r="44" spans="1:6" ht="15.75" x14ac:dyDescent="0.25">
      <c r="A44" s="137"/>
      <c r="B44" s="145" t="s">
        <v>127</v>
      </c>
      <c r="C44" s="150">
        <f>LPG!H32</f>
        <v>2004</v>
      </c>
      <c r="D44" s="147"/>
      <c r="E44" s="139"/>
      <c r="F44" s="151"/>
    </row>
    <row r="45" spans="1:6" ht="15.75" x14ac:dyDescent="0.25">
      <c r="A45" s="137"/>
      <c r="B45" s="145" t="s">
        <v>71</v>
      </c>
      <c r="C45" s="150">
        <f>LPG!H33</f>
        <v>2199</v>
      </c>
      <c r="D45" s="147"/>
      <c r="E45" s="139"/>
      <c r="F45" s="151"/>
    </row>
    <row r="46" spans="1:6" ht="15.75" x14ac:dyDescent="0.25">
      <c r="A46" s="137"/>
      <c r="B46" s="145" t="s">
        <v>128</v>
      </c>
      <c r="C46" s="150">
        <f>LPG!H36</f>
        <v>1939</v>
      </c>
      <c r="D46" s="147"/>
      <c r="E46" s="139"/>
      <c r="F46" s="151"/>
    </row>
    <row r="47" spans="1:6" ht="15.75" x14ac:dyDescent="0.25">
      <c r="A47" s="137"/>
      <c r="B47" s="145" t="s">
        <v>129</v>
      </c>
      <c r="C47" s="150">
        <f>LPG!H37</f>
        <v>1964</v>
      </c>
      <c r="D47" s="147"/>
      <c r="E47" s="139"/>
      <c r="F47" s="151"/>
    </row>
    <row r="48" spans="1:6" ht="15.75" x14ac:dyDescent="0.25">
      <c r="A48" s="137"/>
      <c r="B48" s="145" t="s">
        <v>130</v>
      </c>
      <c r="C48" s="150">
        <f>LPG!H38</f>
        <v>1953</v>
      </c>
      <c r="D48" s="147"/>
      <c r="E48" s="139"/>
      <c r="F48" s="151"/>
    </row>
    <row r="49" spans="1:6" ht="15.75" x14ac:dyDescent="0.25">
      <c r="A49" s="137"/>
      <c r="B49" s="145" t="s">
        <v>131</v>
      </c>
      <c r="C49" s="150">
        <f>LPG!H39</f>
        <v>1967</v>
      </c>
      <c r="D49" s="147"/>
      <c r="E49" s="139"/>
      <c r="F49" s="151"/>
    </row>
    <row r="50" spans="1:6" ht="15.75" x14ac:dyDescent="0.25">
      <c r="A50" s="137"/>
      <c r="B50" s="145" t="s">
        <v>132</v>
      </c>
      <c r="C50" s="150">
        <f>LPG!H40</f>
        <v>2000</v>
      </c>
      <c r="D50" s="147"/>
      <c r="E50" s="139"/>
      <c r="F50" s="151"/>
    </row>
    <row r="51" spans="1:6" ht="15.75" x14ac:dyDescent="0.25">
      <c r="A51" s="137"/>
      <c r="B51" s="145" t="s">
        <v>133</v>
      </c>
      <c r="C51" s="150">
        <f>LPG!H41</f>
        <v>1991</v>
      </c>
      <c r="D51" s="147"/>
      <c r="E51" s="139"/>
      <c r="F51" s="151"/>
    </row>
    <row r="52" spans="1:6" ht="15.75" x14ac:dyDescent="0.25">
      <c r="A52" s="152"/>
      <c r="B52" s="145" t="s">
        <v>134</v>
      </c>
      <c r="C52" s="150">
        <f>LPG!H42</f>
        <v>2015</v>
      </c>
      <c r="D52" s="147"/>
      <c r="E52" s="139"/>
      <c r="F52" s="151"/>
    </row>
    <row r="53" spans="1:6" ht="15.75" x14ac:dyDescent="0.25">
      <c r="A53" s="137"/>
      <c r="B53" s="145" t="s">
        <v>135</v>
      </c>
      <c r="C53" s="150">
        <f>LPG!H43</f>
        <v>2030</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2044</v>
      </c>
      <c r="D59" s="147"/>
      <c r="E59" s="139"/>
      <c r="F59" s="151"/>
    </row>
    <row r="60" spans="1:6" ht="15.75" x14ac:dyDescent="0.25">
      <c r="A60" s="137"/>
      <c r="B60" s="145" t="s">
        <v>137</v>
      </c>
      <c r="C60" s="153">
        <f>LPG!H47</f>
        <v>1983</v>
      </c>
      <c r="D60" s="147"/>
      <c r="E60" s="139"/>
      <c r="F60" s="151"/>
    </row>
    <row r="61" spans="1:6" ht="15.75" x14ac:dyDescent="0.25">
      <c r="A61" s="137"/>
      <c r="B61" s="145" t="s">
        <v>138</v>
      </c>
      <c r="C61" s="153">
        <f>LPG!H48</f>
        <v>1994</v>
      </c>
      <c r="D61" s="147"/>
      <c r="E61" s="139"/>
      <c r="F61" s="151"/>
    </row>
    <row r="62" spans="1:6" ht="15.75" x14ac:dyDescent="0.25">
      <c r="A62" s="144"/>
      <c r="B62" s="145" t="s">
        <v>139</v>
      </c>
      <c r="C62" s="153">
        <f>LPG!H49</f>
        <v>2026</v>
      </c>
      <c r="D62" s="147"/>
      <c r="E62" s="139"/>
      <c r="F62" s="151"/>
    </row>
    <row r="63" spans="1:6" ht="15.75" x14ac:dyDescent="0.25">
      <c r="A63" s="144"/>
      <c r="B63" s="145" t="s">
        <v>140</v>
      </c>
      <c r="C63" s="153">
        <f>LPG!H50</f>
        <v>2064</v>
      </c>
      <c r="D63" s="147"/>
      <c r="E63" s="139"/>
      <c r="F63" s="151"/>
    </row>
    <row r="64" spans="1:6" ht="15.75" x14ac:dyDescent="0.25">
      <c r="A64" s="137"/>
      <c r="B64" s="145" t="s">
        <v>141</v>
      </c>
      <c r="C64" s="153">
        <f>LPG!H51</f>
        <v>2092</v>
      </c>
      <c r="D64" s="147"/>
      <c r="E64" s="139"/>
      <c r="F64" s="151"/>
    </row>
    <row r="65" spans="1:6" ht="15.75" x14ac:dyDescent="0.25">
      <c r="A65" s="137"/>
      <c r="B65" s="145" t="s">
        <v>142</v>
      </c>
      <c r="C65" s="153">
        <f>LPG!H52</f>
        <v>2126</v>
      </c>
      <c r="D65" s="147"/>
      <c r="E65" s="139"/>
      <c r="F65" s="151"/>
    </row>
    <row r="66" spans="1:6" ht="15.75" x14ac:dyDescent="0.25">
      <c r="A66" s="137"/>
      <c r="B66" s="145" t="s">
        <v>143</v>
      </c>
      <c r="C66" s="153">
        <f>LPG!H53</f>
        <v>2152</v>
      </c>
      <c r="D66" s="147"/>
      <c r="E66" s="139"/>
      <c r="F66" s="151"/>
    </row>
    <row r="67" spans="1:6" ht="15.75" x14ac:dyDescent="0.25">
      <c r="A67" s="137"/>
      <c r="B67" s="145" t="s">
        <v>144</v>
      </c>
      <c r="C67" s="153">
        <f>LPG!H54</f>
        <v>2201</v>
      </c>
      <c r="D67" s="147"/>
      <c r="E67" s="139"/>
      <c r="F67" s="151"/>
    </row>
    <row r="68" spans="1:6" ht="15.75" x14ac:dyDescent="0.25">
      <c r="A68" s="137"/>
      <c r="B68" s="145" t="s">
        <v>145</v>
      </c>
      <c r="C68" s="153">
        <f>LPG!H55</f>
        <v>2220</v>
      </c>
      <c r="D68" s="147"/>
      <c r="E68" s="139"/>
      <c r="F68" s="151"/>
    </row>
    <row r="69" spans="1:6" ht="15.75" x14ac:dyDescent="0.25">
      <c r="A69" s="137"/>
      <c r="B69" s="145" t="s">
        <v>146</v>
      </c>
      <c r="C69" s="153">
        <f>LPG!H56</f>
        <v>2249</v>
      </c>
      <c r="D69" s="147"/>
      <c r="E69" s="139"/>
      <c r="F69" s="151"/>
    </row>
    <row r="70" spans="1:6" ht="15.75" x14ac:dyDescent="0.25">
      <c r="A70" s="137"/>
      <c r="B70" s="145" t="s">
        <v>147</v>
      </c>
      <c r="C70" s="153">
        <f>LPG!H57</f>
        <v>2228</v>
      </c>
      <c r="D70" s="147"/>
      <c r="E70" s="139"/>
      <c r="F70" s="151"/>
    </row>
    <row r="71" spans="1:6" ht="15.75" x14ac:dyDescent="0.25">
      <c r="A71" s="137"/>
      <c r="B71" s="145" t="s">
        <v>148</v>
      </c>
      <c r="C71" s="153">
        <f>LPG!H58</f>
        <v>2213</v>
      </c>
      <c r="D71" s="147"/>
      <c r="E71" s="139"/>
      <c r="F71" s="151"/>
    </row>
    <row r="72" spans="1:6" ht="15.75" x14ac:dyDescent="0.25">
      <c r="A72" s="137"/>
      <c r="B72" s="145" t="s">
        <v>149</v>
      </c>
      <c r="C72" s="153">
        <f>LPG!H59</f>
        <v>2276</v>
      </c>
      <c r="D72" s="147"/>
      <c r="E72" s="139"/>
      <c r="F72" s="151"/>
    </row>
    <row r="73" spans="1:6" ht="15.75" x14ac:dyDescent="0.25">
      <c r="A73" s="137"/>
      <c r="B73" s="145" t="s">
        <v>150</v>
      </c>
      <c r="C73" s="153">
        <f>LPG!H60</f>
        <v>2026</v>
      </c>
      <c r="D73" s="147"/>
      <c r="E73" s="139"/>
      <c r="F73" s="151"/>
    </row>
    <row r="74" spans="1:6" ht="15.75" x14ac:dyDescent="0.25">
      <c r="A74" s="137"/>
      <c r="B74" s="145" t="s">
        <v>151</v>
      </c>
      <c r="C74" s="153">
        <f>LPG!H61</f>
        <v>2064</v>
      </c>
      <c r="D74" s="147"/>
      <c r="E74" s="139"/>
      <c r="F74" s="151"/>
    </row>
    <row r="75" spans="1:6" ht="15.75" x14ac:dyDescent="0.25">
      <c r="A75" s="137"/>
      <c r="B75" s="145" t="s">
        <v>152</v>
      </c>
      <c r="C75" s="153">
        <f>LPG!H62</f>
        <v>2126</v>
      </c>
      <c r="D75" s="147"/>
      <c r="E75" s="139"/>
      <c r="F75" s="151"/>
    </row>
    <row r="76" spans="1:6" ht="15.75" x14ac:dyDescent="0.25">
      <c r="A76" s="137"/>
      <c r="B76" s="145" t="s">
        <v>153</v>
      </c>
      <c r="C76" s="153">
        <f>LPG!H63</f>
        <v>2152</v>
      </c>
      <c r="D76" s="147"/>
      <c r="E76" s="139"/>
      <c r="F76" s="151"/>
    </row>
    <row r="77" spans="1:6" ht="15.75" x14ac:dyDescent="0.25">
      <c r="A77" s="137"/>
      <c r="B77" s="145" t="s">
        <v>76</v>
      </c>
      <c r="C77" s="153">
        <f>LPG!H64</f>
        <v>2201</v>
      </c>
      <c r="D77" s="147"/>
      <c r="E77" s="139"/>
      <c r="F77" s="151"/>
    </row>
    <row r="78" spans="1:6" ht="15.75" x14ac:dyDescent="0.25">
      <c r="A78" s="137"/>
      <c r="B78" s="145" t="s">
        <v>154</v>
      </c>
      <c r="C78" s="153">
        <f>LPG!H65</f>
        <v>2220</v>
      </c>
      <c r="D78" s="147"/>
      <c r="E78" s="139"/>
      <c r="F78" s="151"/>
    </row>
    <row r="79" spans="1:6" ht="15.75" x14ac:dyDescent="0.25">
      <c r="A79" s="137"/>
      <c r="B79" s="145" t="s">
        <v>155</v>
      </c>
      <c r="C79" s="153">
        <f>LPG!H66</f>
        <v>2249</v>
      </c>
      <c r="D79" s="147"/>
      <c r="E79" s="139"/>
      <c r="F79" s="151"/>
    </row>
    <row r="80" spans="1:6" ht="15.75" x14ac:dyDescent="0.25">
      <c r="A80" s="137"/>
      <c r="B80" s="145" t="s">
        <v>156</v>
      </c>
      <c r="C80" s="153">
        <f>LPG!H67</f>
        <v>2276</v>
      </c>
      <c r="D80" s="147"/>
      <c r="E80" s="139"/>
      <c r="F80" s="151"/>
    </row>
    <row r="81" spans="1:6" ht="15.75" x14ac:dyDescent="0.25">
      <c r="A81" s="137"/>
      <c r="B81" s="145" t="s">
        <v>157</v>
      </c>
      <c r="C81" s="153">
        <f>LPG!H70</f>
        <v>2053</v>
      </c>
      <c r="D81" s="147"/>
      <c r="E81" s="139"/>
      <c r="F81" s="151"/>
    </row>
    <row r="82" spans="1:6" ht="15.75" x14ac:dyDescent="0.25">
      <c r="A82" s="137"/>
      <c r="B82" s="145" t="s">
        <v>158</v>
      </c>
      <c r="C82" s="153">
        <f>LPG!H71</f>
        <v>2097</v>
      </c>
      <c r="D82" s="147"/>
      <c r="E82" s="139"/>
      <c r="F82" s="151"/>
    </row>
    <row r="83" spans="1:6" ht="15.75" x14ac:dyDescent="0.25">
      <c r="A83" s="137"/>
      <c r="B83" s="145" t="s">
        <v>159</v>
      </c>
      <c r="C83" s="153">
        <f>LPG!H72</f>
        <v>2130</v>
      </c>
      <c r="D83" s="147"/>
      <c r="E83" s="139"/>
      <c r="F83" s="151"/>
    </row>
    <row r="84" spans="1:6" ht="15.75" x14ac:dyDescent="0.25">
      <c r="A84" s="137"/>
      <c r="B84" s="145" t="s">
        <v>160</v>
      </c>
      <c r="C84" s="153">
        <f>LPG!H73</f>
        <v>2125</v>
      </c>
      <c r="D84" s="147"/>
      <c r="E84" s="139"/>
      <c r="F84" s="151"/>
    </row>
    <row r="85" spans="1:6" ht="15.75" x14ac:dyDescent="0.25">
      <c r="A85" s="137"/>
      <c r="B85" s="145" t="s">
        <v>161</v>
      </c>
      <c r="C85" s="153">
        <f>LPG!H74</f>
        <v>2139</v>
      </c>
      <c r="D85" s="147"/>
      <c r="E85" s="139"/>
      <c r="F85" s="151"/>
    </row>
    <row r="86" spans="1:6" ht="15.75" x14ac:dyDescent="0.25">
      <c r="A86" s="137"/>
      <c r="B86" s="145" t="s">
        <v>162</v>
      </c>
      <c r="C86" s="153">
        <f>LPG!H75</f>
        <v>2139</v>
      </c>
      <c r="D86" s="142"/>
      <c r="E86" s="139"/>
      <c r="F86" s="151"/>
    </row>
    <row r="87" spans="1:6" ht="15.75" x14ac:dyDescent="0.25">
      <c r="A87" s="137"/>
      <c r="B87" s="146" t="s">
        <v>163</v>
      </c>
      <c r="C87" s="153">
        <f>LPG!H76</f>
        <v>2169</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8"/>
      <c r="B90" s="425" t="s">
        <v>191</v>
      </c>
      <c r="C90" s="425"/>
      <c r="D90" s="425"/>
      <c r="E90" s="425"/>
      <c r="F90" s="425"/>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zoomScale="75" zoomScaleNormal="100" workbookViewId="0">
      <selection activeCell="K40" sqref="K40"/>
    </sheetView>
  </sheetViews>
  <sheetFormatPr defaultColWidth="9" defaultRowHeight="15" x14ac:dyDescent="0.2"/>
  <cols>
    <col min="1" max="1" width="15.5" style="175" bestFit="1" customWidth="1"/>
    <col min="2" max="2" width="12.5" style="175" customWidth="1"/>
    <col min="3" max="5" width="14.625" style="175" customWidth="1"/>
    <col min="6" max="6" width="16.25" style="175" customWidth="1"/>
    <col min="7" max="7" width="15.75" style="175" customWidth="1"/>
    <col min="8" max="8" width="13.5" style="175" customWidth="1"/>
    <col min="9" max="16384" width="9" style="175"/>
  </cols>
  <sheetData>
    <row r="1" spans="1:10" ht="16.5" x14ac:dyDescent="0.3">
      <c r="A1" s="164" t="s">
        <v>173</v>
      </c>
      <c r="B1" s="164"/>
      <c r="C1" s="164"/>
      <c r="D1" s="164"/>
      <c r="E1" s="164"/>
      <c r="F1" s="164"/>
      <c r="G1" s="164"/>
      <c r="H1" s="164"/>
      <c r="I1" s="294"/>
      <c r="J1" s="294"/>
    </row>
    <row r="2" spans="1:10" ht="15.75" x14ac:dyDescent="0.25">
      <c r="A2" s="165"/>
      <c r="B2" s="165"/>
      <c r="C2" s="165"/>
      <c r="D2" s="165"/>
      <c r="E2" s="165"/>
      <c r="F2" s="165"/>
      <c r="G2" s="165"/>
      <c r="H2" s="165"/>
      <c r="I2" s="294"/>
      <c r="J2" s="294"/>
    </row>
    <row r="3" spans="1:10" ht="15.75" x14ac:dyDescent="0.25">
      <c r="A3" s="165"/>
      <c r="B3" s="165"/>
      <c r="C3" s="165"/>
      <c r="D3" s="165"/>
      <c r="E3" s="165"/>
      <c r="F3" s="165"/>
      <c r="G3" s="165"/>
      <c r="H3" s="165"/>
      <c r="I3" s="294"/>
      <c r="J3" s="294"/>
    </row>
    <row r="4" spans="1:10" ht="15.75" x14ac:dyDescent="0.25">
      <c r="A4" s="165" t="s">
        <v>187</v>
      </c>
      <c r="B4" s="165"/>
      <c r="C4" s="165"/>
      <c r="D4" s="165"/>
      <c r="E4" s="165"/>
      <c r="F4" s="165"/>
      <c r="G4" s="162">
        <v>42948</v>
      </c>
      <c r="H4" s="165"/>
      <c r="I4" s="294"/>
      <c r="J4" s="294"/>
    </row>
    <row r="5" spans="1:10" x14ac:dyDescent="0.2">
      <c r="A5" s="167"/>
      <c r="B5" s="167"/>
      <c r="C5" s="167"/>
      <c r="D5" s="167"/>
      <c r="E5" s="167"/>
      <c r="F5" s="167"/>
      <c r="G5" s="167"/>
      <c r="H5" s="167"/>
      <c r="I5" s="295"/>
      <c r="J5" s="296"/>
    </row>
    <row r="6" spans="1:10" x14ac:dyDescent="0.2">
      <c r="A6" s="167"/>
      <c r="B6" s="167"/>
      <c r="C6" s="167"/>
      <c r="D6" s="167"/>
      <c r="E6" s="167"/>
      <c r="F6" s="167"/>
      <c r="G6" s="167"/>
      <c r="H6" s="167"/>
      <c r="I6" s="295"/>
      <c r="J6" s="296"/>
    </row>
    <row r="7" spans="1:10" ht="16.5" x14ac:dyDescent="0.3">
      <c r="A7" s="164" t="s">
        <v>104</v>
      </c>
      <c r="B7" s="164"/>
      <c r="C7" s="164"/>
      <c r="D7" s="164"/>
      <c r="E7" s="164"/>
      <c r="F7" s="164"/>
      <c r="G7" s="164"/>
      <c r="H7" s="164"/>
      <c r="I7" s="294"/>
      <c r="J7" s="294"/>
    </row>
    <row r="8" spans="1:10" ht="16.5" x14ac:dyDescent="0.3">
      <c r="A8" s="164" t="s">
        <v>105</v>
      </c>
      <c r="B8" s="164"/>
      <c r="C8" s="164"/>
      <c r="D8" s="164"/>
      <c r="E8" s="164"/>
      <c r="F8" s="164"/>
      <c r="G8" s="164"/>
      <c r="H8" s="164"/>
      <c r="I8" s="294"/>
      <c r="J8" s="294"/>
    </row>
    <row r="9" spans="1:10" x14ac:dyDescent="0.2">
      <c r="A9" s="297"/>
      <c r="B9" s="297"/>
      <c r="C9" s="297"/>
      <c r="D9" s="297"/>
      <c r="E9" s="297"/>
      <c r="F9" s="297"/>
      <c r="G9" s="297"/>
      <c r="H9" s="298"/>
      <c r="I9" s="295"/>
      <c r="J9" s="296"/>
    </row>
    <row r="10" spans="1:10" x14ac:dyDescent="0.2">
      <c r="A10" s="297"/>
      <c r="B10" s="297"/>
      <c r="C10" s="297"/>
      <c r="D10" s="297"/>
      <c r="E10" s="297"/>
      <c r="F10" s="297"/>
      <c r="G10" s="297"/>
      <c r="H10" s="298"/>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9"/>
      <c r="C17" s="299"/>
      <c r="D17" s="299"/>
      <c r="E17" s="299"/>
      <c r="F17" s="299"/>
      <c r="G17" s="299"/>
      <c r="H17" s="299"/>
      <c r="I17" s="167"/>
      <c r="J17" s="166"/>
    </row>
    <row r="18" spans="1:10" x14ac:dyDescent="0.2">
      <c r="A18" s="166"/>
      <c r="B18" s="299"/>
      <c r="C18" s="299"/>
      <c r="D18" s="299"/>
      <c r="E18" s="299"/>
      <c r="F18" s="299"/>
      <c r="G18" s="299"/>
      <c r="H18" s="299"/>
      <c r="I18" s="167"/>
      <c r="J18" s="166"/>
    </row>
    <row r="19" spans="1:10" ht="16.5" x14ac:dyDescent="0.3">
      <c r="A19" s="163"/>
      <c r="B19" s="164"/>
      <c r="C19" s="164"/>
      <c r="D19" s="164"/>
      <c r="E19" s="164"/>
      <c r="F19" s="164"/>
      <c r="G19" s="164"/>
      <c r="H19" s="164"/>
      <c r="I19" s="165"/>
      <c r="J19" s="165"/>
    </row>
    <row r="20" spans="1:10" ht="15.75" x14ac:dyDescent="0.25">
      <c r="A20" s="327">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193</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300"/>
      <c r="C34" s="301"/>
      <c r="D34" s="301"/>
      <c r="E34" s="301"/>
      <c r="F34" s="301"/>
      <c r="G34" s="301"/>
      <c r="H34" s="301"/>
      <c r="I34" s="167"/>
      <c r="J34" s="166"/>
    </row>
    <row r="35" spans="1:10" ht="15.75" x14ac:dyDescent="0.2">
      <c r="A35" s="302"/>
      <c r="B35" s="432" t="s">
        <v>107</v>
      </c>
      <c r="C35" s="433"/>
      <c r="D35" s="433"/>
      <c r="E35" s="433"/>
      <c r="F35" s="434"/>
      <c r="G35" s="303"/>
      <c r="H35" s="303"/>
      <c r="I35" s="304"/>
      <c r="J35" s="305"/>
    </row>
    <row r="36" spans="1:10" ht="16.5" x14ac:dyDescent="0.25">
      <c r="A36" s="306"/>
      <c r="B36" s="318"/>
      <c r="C36" s="431" t="s">
        <v>108</v>
      </c>
      <c r="D36" s="431"/>
      <c r="E36" s="319" t="s">
        <v>109</v>
      </c>
      <c r="F36" s="320"/>
      <c r="G36" s="307"/>
      <c r="H36" s="166"/>
      <c r="I36" s="308"/>
    </row>
    <row r="37" spans="1:10" ht="16.5" x14ac:dyDescent="0.25">
      <c r="A37" s="167"/>
      <c r="B37" s="318"/>
      <c r="C37" s="320" t="s">
        <v>110</v>
      </c>
      <c r="D37" s="320" t="s">
        <v>111</v>
      </c>
      <c r="E37" s="320" t="s">
        <v>110</v>
      </c>
      <c r="F37" s="320" t="s">
        <v>111</v>
      </c>
      <c r="G37" s="307"/>
      <c r="H37" s="166"/>
      <c r="I37" s="309"/>
    </row>
    <row r="38" spans="1:10" ht="15.75" x14ac:dyDescent="0.25">
      <c r="A38" s="167"/>
      <c r="B38" s="318" t="s">
        <v>112</v>
      </c>
      <c r="C38" s="321">
        <f>Petrol!K17</f>
        <v>1243</v>
      </c>
      <c r="D38" s="321">
        <f>Petrol!K96</f>
        <v>1256</v>
      </c>
      <c r="E38" s="321">
        <f>C38</f>
        <v>1243</v>
      </c>
      <c r="F38" s="321">
        <f>Petrol!K174</f>
        <v>1256</v>
      </c>
      <c r="G38" s="307"/>
      <c r="H38" s="166"/>
      <c r="I38" s="310"/>
    </row>
    <row r="39" spans="1:10" ht="15.75" x14ac:dyDescent="0.25">
      <c r="A39" s="167"/>
      <c r="B39" s="318" t="s">
        <v>113</v>
      </c>
      <c r="C39" s="321">
        <f>Petrol!K18</f>
        <v>1248</v>
      </c>
      <c r="D39" s="321">
        <f>Petrol!K97</f>
        <v>1261</v>
      </c>
      <c r="E39" s="321">
        <f t="shared" ref="E39:E62" si="0">C39</f>
        <v>1248</v>
      </c>
      <c r="F39" s="321">
        <f>Petrol!K175</f>
        <v>1261</v>
      </c>
      <c r="G39" s="307"/>
      <c r="H39" s="166"/>
      <c r="I39" s="310"/>
    </row>
    <row r="40" spans="1:10" ht="15.75" x14ac:dyDescent="0.25">
      <c r="A40" s="167"/>
      <c r="B40" s="318" t="s">
        <v>114</v>
      </c>
      <c r="C40" s="321">
        <f>Petrol!K19</f>
        <v>1252</v>
      </c>
      <c r="D40" s="321">
        <f>Petrol!K98</f>
        <v>1265</v>
      </c>
      <c r="E40" s="321">
        <f t="shared" si="0"/>
        <v>1252</v>
      </c>
      <c r="F40" s="321">
        <f>Petrol!K176</f>
        <v>1265</v>
      </c>
      <c r="G40" s="307"/>
      <c r="H40" s="166"/>
      <c r="I40" s="310"/>
    </row>
    <row r="41" spans="1:10" ht="15.75" x14ac:dyDescent="0.25">
      <c r="A41" s="167"/>
      <c r="B41" s="318" t="s">
        <v>115</v>
      </c>
      <c r="C41" s="321">
        <f>Petrol!K20</f>
        <v>1257</v>
      </c>
      <c r="D41" s="321">
        <f>Petrol!K99</f>
        <v>1270</v>
      </c>
      <c r="E41" s="321">
        <f t="shared" si="0"/>
        <v>1257</v>
      </c>
      <c r="F41" s="321">
        <f>Petrol!K177</f>
        <v>1270</v>
      </c>
      <c r="G41" s="307"/>
      <c r="H41" s="166"/>
      <c r="I41" s="310"/>
    </row>
    <row r="42" spans="1:10" ht="15.75" x14ac:dyDescent="0.25">
      <c r="A42" s="167"/>
      <c r="B42" s="318" t="s">
        <v>116</v>
      </c>
      <c r="C42" s="321">
        <f>Petrol!K21</f>
        <v>1265</v>
      </c>
      <c r="D42" s="321">
        <f>Petrol!K100</f>
        <v>1278</v>
      </c>
      <c r="E42" s="321">
        <f t="shared" si="0"/>
        <v>1265</v>
      </c>
      <c r="F42" s="321">
        <f>Petrol!K178</f>
        <v>1278</v>
      </c>
      <c r="G42" s="307"/>
      <c r="H42" s="166"/>
      <c r="I42" s="310"/>
    </row>
    <row r="43" spans="1:10" ht="15.75" x14ac:dyDescent="0.25">
      <c r="A43" s="167"/>
      <c r="B43" s="318" t="s">
        <v>117</v>
      </c>
      <c r="C43" s="321">
        <f>Petrol!K22</f>
        <v>1276</v>
      </c>
      <c r="D43" s="321">
        <f>Petrol!K101</f>
        <v>1289</v>
      </c>
      <c r="E43" s="321">
        <f t="shared" si="0"/>
        <v>1276</v>
      </c>
      <c r="F43" s="321">
        <f>Petrol!K179</f>
        <v>1289</v>
      </c>
      <c r="G43" s="307"/>
      <c r="H43" s="166"/>
      <c r="I43" s="310"/>
    </row>
    <row r="44" spans="1:10" ht="15.75" x14ac:dyDescent="0.25">
      <c r="A44" s="167"/>
      <c r="B44" s="318" t="s">
        <v>118</v>
      </c>
      <c r="C44" s="321">
        <f>Petrol!K23</f>
        <v>1285</v>
      </c>
      <c r="D44" s="321">
        <f>Petrol!K102</f>
        <v>1308</v>
      </c>
      <c r="E44" s="321">
        <f t="shared" si="0"/>
        <v>1285</v>
      </c>
      <c r="F44" s="321">
        <f>Petrol!K180</f>
        <v>1298</v>
      </c>
      <c r="G44" s="307"/>
      <c r="H44" s="166"/>
      <c r="I44" s="310"/>
    </row>
    <row r="45" spans="1:10" ht="15.75" x14ac:dyDescent="0.25">
      <c r="A45" s="167"/>
      <c r="B45" s="318" t="s">
        <v>119</v>
      </c>
      <c r="C45" s="321">
        <f>Petrol!K24</f>
        <v>1304</v>
      </c>
      <c r="D45" s="321">
        <f>Petrol!K103</f>
        <v>1327</v>
      </c>
      <c r="E45" s="321">
        <f t="shared" si="0"/>
        <v>1304</v>
      </c>
      <c r="F45" s="321">
        <f>Petrol!K181</f>
        <v>1317</v>
      </c>
      <c r="G45" s="307"/>
      <c r="H45" s="166"/>
      <c r="I45" s="310"/>
    </row>
    <row r="46" spans="1:10" ht="15.75" x14ac:dyDescent="0.25">
      <c r="A46" s="167"/>
      <c r="B46" s="318" t="s">
        <v>120</v>
      </c>
      <c r="C46" s="321">
        <f>Petrol!K25</f>
        <v>1323</v>
      </c>
      <c r="D46" s="321">
        <f>Petrol!K104</f>
        <v>1346</v>
      </c>
      <c r="E46" s="321">
        <f t="shared" si="0"/>
        <v>1323</v>
      </c>
      <c r="F46" s="321">
        <f>Petrol!K182</f>
        <v>1336</v>
      </c>
      <c r="G46" s="307"/>
      <c r="H46" s="166"/>
      <c r="I46" s="310"/>
    </row>
    <row r="47" spans="1:10" ht="15.75" x14ac:dyDescent="0.25">
      <c r="A47" s="167"/>
      <c r="B47" s="318" t="s">
        <v>121</v>
      </c>
      <c r="C47" s="321">
        <f>Petrol!K26</f>
        <v>1336</v>
      </c>
      <c r="D47" s="321">
        <f>Petrol!K105</f>
        <v>1359</v>
      </c>
      <c r="E47" s="321">
        <f t="shared" si="0"/>
        <v>1336</v>
      </c>
      <c r="F47" s="321">
        <f>Petrol!K183</f>
        <v>1349</v>
      </c>
      <c r="G47" s="307"/>
      <c r="H47" s="166"/>
      <c r="I47" s="310"/>
    </row>
    <row r="48" spans="1:10" ht="15.75" x14ac:dyDescent="0.25">
      <c r="A48" s="167"/>
      <c r="B48" s="318" t="s">
        <v>122</v>
      </c>
      <c r="C48" s="321">
        <f>Petrol!K27</f>
        <v>1341</v>
      </c>
      <c r="D48" s="321">
        <f>Petrol!K106</f>
        <v>1364</v>
      </c>
      <c r="E48" s="321">
        <f t="shared" si="0"/>
        <v>1341</v>
      </c>
      <c r="F48" s="321">
        <f>Petrol!K184</f>
        <v>1354</v>
      </c>
      <c r="G48" s="307"/>
      <c r="H48" s="166"/>
      <c r="I48" s="310"/>
    </row>
    <row r="49" spans="1:10" ht="15.75" x14ac:dyDescent="0.25">
      <c r="A49" s="167"/>
      <c r="B49" s="318" t="s">
        <v>123</v>
      </c>
      <c r="C49" s="321">
        <f>Petrol!K28</f>
        <v>1343</v>
      </c>
      <c r="D49" s="321">
        <f>Petrol!K107</f>
        <v>1366</v>
      </c>
      <c r="E49" s="321">
        <f t="shared" si="0"/>
        <v>1343</v>
      </c>
      <c r="F49" s="321">
        <f>Petrol!K185</f>
        <v>1356</v>
      </c>
      <c r="G49" s="307"/>
      <c r="H49" s="166"/>
      <c r="I49" s="310"/>
    </row>
    <row r="50" spans="1:10" ht="15.75" x14ac:dyDescent="0.25">
      <c r="A50" s="167"/>
      <c r="B50" s="318" t="s">
        <v>124</v>
      </c>
      <c r="C50" s="321">
        <f>Petrol!K29</f>
        <v>1338</v>
      </c>
      <c r="D50" s="321">
        <f>Petrol!K108</f>
        <v>1361</v>
      </c>
      <c r="E50" s="321">
        <f t="shared" si="0"/>
        <v>1338</v>
      </c>
      <c r="F50" s="321">
        <f>Petrol!K186</f>
        <v>1351</v>
      </c>
      <c r="G50" s="307"/>
      <c r="H50" s="166"/>
      <c r="I50" s="310"/>
    </row>
    <row r="51" spans="1:10" ht="15.75" x14ac:dyDescent="0.25">
      <c r="A51" s="167"/>
      <c r="B51" s="318" t="s">
        <v>125</v>
      </c>
      <c r="C51" s="321">
        <f>Petrol!K30</f>
        <v>1355</v>
      </c>
      <c r="D51" s="321">
        <f>Petrol!K109</f>
        <v>1378</v>
      </c>
      <c r="E51" s="321">
        <f t="shared" si="0"/>
        <v>1355</v>
      </c>
      <c r="F51" s="321">
        <f>Petrol!K187</f>
        <v>1368</v>
      </c>
      <c r="G51" s="307"/>
      <c r="H51" s="166"/>
      <c r="I51" s="310"/>
    </row>
    <row r="52" spans="1:10" ht="15.75" x14ac:dyDescent="0.25">
      <c r="A52" s="167"/>
      <c r="B52" s="318" t="s">
        <v>126</v>
      </c>
      <c r="C52" s="321">
        <f>Petrol!K31</f>
        <v>1363</v>
      </c>
      <c r="D52" s="321">
        <f>Petrol!K110</f>
        <v>1386</v>
      </c>
      <c r="E52" s="321">
        <f t="shared" si="0"/>
        <v>1363</v>
      </c>
      <c r="F52" s="321">
        <f>Petrol!K188</f>
        <v>1376</v>
      </c>
      <c r="G52" s="307"/>
      <c r="H52" s="166"/>
      <c r="I52" s="310"/>
    </row>
    <row r="53" spans="1:10" ht="15.75" x14ac:dyDescent="0.25">
      <c r="A53" s="167"/>
      <c r="B53" s="318" t="s">
        <v>127</v>
      </c>
      <c r="C53" s="321">
        <f>Petrol!K32</f>
        <v>1285</v>
      </c>
      <c r="D53" s="321">
        <f>Petrol!K111</f>
        <v>1298</v>
      </c>
      <c r="E53" s="321">
        <f t="shared" si="0"/>
        <v>1285</v>
      </c>
      <c r="F53" s="321">
        <f>Petrol!K189</f>
        <v>1298</v>
      </c>
      <c r="G53" s="307"/>
      <c r="H53" s="166"/>
      <c r="I53" s="310"/>
    </row>
    <row r="54" spans="1:10" ht="15.75" x14ac:dyDescent="0.25">
      <c r="A54" s="167"/>
      <c r="B54" s="318" t="s">
        <v>71</v>
      </c>
      <c r="C54" s="321">
        <f>Petrol!K33</f>
        <v>1363</v>
      </c>
      <c r="D54" s="321">
        <f>Petrol!K112</f>
        <v>1376</v>
      </c>
      <c r="E54" s="321">
        <f t="shared" si="0"/>
        <v>1363</v>
      </c>
      <c r="F54" s="321">
        <f>Petrol!K190</f>
        <v>1376</v>
      </c>
      <c r="G54" s="307"/>
      <c r="H54" s="166"/>
      <c r="I54" s="310"/>
    </row>
    <row r="55" spans="1:10" ht="15.75" x14ac:dyDescent="0.25">
      <c r="A55" s="167"/>
      <c r="B55" s="318" t="s">
        <v>128</v>
      </c>
      <c r="C55" s="321">
        <f>Petrol!K36</f>
        <v>1258</v>
      </c>
      <c r="D55" s="321">
        <f>Petrol!K115</f>
        <v>1271</v>
      </c>
      <c r="E55" s="321">
        <f t="shared" si="0"/>
        <v>1258</v>
      </c>
      <c r="F55" s="321">
        <f>Petrol!K193</f>
        <v>1271</v>
      </c>
      <c r="G55" s="307"/>
      <c r="H55" s="166"/>
      <c r="I55" s="310"/>
    </row>
    <row r="56" spans="1:10" ht="15.75" x14ac:dyDescent="0.25">
      <c r="A56" s="167"/>
      <c r="B56" s="318" t="s">
        <v>129</v>
      </c>
      <c r="C56" s="321">
        <f>Petrol!K37</f>
        <v>1268</v>
      </c>
      <c r="D56" s="321">
        <f>Petrol!K116</f>
        <v>1281</v>
      </c>
      <c r="E56" s="321">
        <f t="shared" si="0"/>
        <v>1268</v>
      </c>
      <c r="F56" s="321">
        <f>Petrol!K194</f>
        <v>1281</v>
      </c>
      <c r="G56" s="307"/>
      <c r="H56" s="166"/>
      <c r="I56" s="310"/>
    </row>
    <row r="57" spans="1:10" ht="15.75" x14ac:dyDescent="0.25">
      <c r="A57" s="167"/>
      <c r="B57" s="318" t="s">
        <v>130</v>
      </c>
      <c r="C57" s="321">
        <f>Petrol!K38</f>
        <v>1262</v>
      </c>
      <c r="D57" s="321">
        <f>Petrol!K117</f>
        <v>1275</v>
      </c>
      <c r="E57" s="321">
        <f t="shared" si="0"/>
        <v>1262</v>
      </c>
      <c r="F57" s="321">
        <f>Petrol!K195</f>
        <v>1275</v>
      </c>
      <c r="G57" s="307"/>
      <c r="H57" s="166"/>
      <c r="I57" s="310"/>
    </row>
    <row r="58" spans="1:10" ht="15.75" x14ac:dyDescent="0.25">
      <c r="A58" s="167"/>
      <c r="B58" s="318" t="s">
        <v>131</v>
      </c>
      <c r="C58" s="321">
        <f>Petrol!K39</f>
        <v>1271</v>
      </c>
      <c r="D58" s="321">
        <f>Petrol!K118</f>
        <v>1284</v>
      </c>
      <c r="E58" s="321">
        <f t="shared" si="0"/>
        <v>1271</v>
      </c>
      <c r="F58" s="321">
        <f>Petrol!K196</f>
        <v>1284</v>
      </c>
      <c r="G58" s="307"/>
      <c r="H58" s="166"/>
      <c r="I58" s="310"/>
    </row>
    <row r="59" spans="1:10" ht="15.75" x14ac:dyDescent="0.25">
      <c r="A59" s="167"/>
      <c r="B59" s="318" t="s">
        <v>132</v>
      </c>
      <c r="C59" s="321">
        <f>Petrol!K40</f>
        <v>1283</v>
      </c>
      <c r="D59" s="321">
        <f>Petrol!K119</f>
        <v>1296</v>
      </c>
      <c r="E59" s="321">
        <f t="shared" si="0"/>
        <v>1283</v>
      </c>
      <c r="F59" s="321">
        <f>Petrol!K197</f>
        <v>1296</v>
      </c>
      <c r="G59" s="307"/>
      <c r="H59" s="166"/>
      <c r="I59" s="310"/>
    </row>
    <row r="60" spans="1:10" ht="15.75" x14ac:dyDescent="0.25">
      <c r="A60" s="167"/>
      <c r="B60" s="318" t="s">
        <v>133</v>
      </c>
      <c r="C60" s="321">
        <f>Petrol!K41</f>
        <v>1280</v>
      </c>
      <c r="D60" s="321">
        <f>Petrol!K120</f>
        <v>1293</v>
      </c>
      <c r="E60" s="321">
        <f t="shared" si="0"/>
        <v>1280</v>
      </c>
      <c r="F60" s="321">
        <f>Petrol!K198</f>
        <v>1293</v>
      </c>
      <c r="G60" s="307"/>
      <c r="H60" s="166"/>
      <c r="I60" s="310"/>
    </row>
    <row r="61" spans="1:10" ht="15.75" x14ac:dyDescent="0.25">
      <c r="A61" s="311"/>
      <c r="B61" s="318" t="s">
        <v>134</v>
      </c>
      <c r="C61" s="321">
        <f>Petrol!K42</f>
        <v>1291</v>
      </c>
      <c r="D61" s="321">
        <f>Petrol!K121</f>
        <v>1304</v>
      </c>
      <c r="E61" s="321">
        <f t="shared" si="0"/>
        <v>1291</v>
      </c>
      <c r="F61" s="321">
        <f>Petrol!K199</f>
        <v>1304</v>
      </c>
      <c r="G61" s="307"/>
      <c r="H61" s="166"/>
      <c r="I61" s="310"/>
    </row>
    <row r="62" spans="1:10" ht="15.75" x14ac:dyDescent="0.25">
      <c r="A62" s="167"/>
      <c r="B62" s="318" t="s">
        <v>135</v>
      </c>
      <c r="C62" s="321">
        <f>Petrol!K43</f>
        <v>1295</v>
      </c>
      <c r="D62" s="321">
        <f>Petrol!K122</f>
        <v>1308</v>
      </c>
      <c r="E62" s="321">
        <f t="shared" si="0"/>
        <v>1295</v>
      </c>
      <c r="F62" s="321">
        <f>Petrol!K200</f>
        <v>1308</v>
      </c>
      <c r="G62" s="307"/>
      <c r="H62" s="166"/>
      <c r="I62" s="310"/>
    </row>
    <row r="63" spans="1:10" x14ac:dyDescent="0.2">
      <c r="A63" s="167"/>
      <c r="B63" s="322"/>
      <c r="C63" s="322"/>
      <c r="D63" s="322"/>
      <c r="E63" s="322"/>
      <c r="F63" s="322"/>
      <c r="G63" s="166"/>
      <c r="H63" s="307"/>
      <c r="I63" s="307"/>
      <c r="J63" s="166"/>
    </row>
    <row r="64" spans="1:10" x14ac:dyDescent="0.2">
      <c r="A64" s="167"/>
      <c r="B64" s="322"/>
      <c r="C64" s="322"/>
      <c r="D64" s="322"/>
      <c r="E64" s="322"/>
      <c r="F64" s="322"/>
      <c r="G64" s="166"/>
      <c r="H64" s="307"/>
      <c r="I64" s="307"/>
      <c r="J64" s="166"/>
    </row>
    <row r="65" spans="1:10" ht="15.75" x14ac:dyDescent="0.2">
      <c r="A65" s="167"/>
      <c r="B65" s="435" t="s">
        <v>107</v>
      </c>
      <c r="C65" s="435"/>
      <c r="D65" s="435"/>
      <c r="E65" s="435"/>
      <c r="F65" s="435"/>
      <c r="G65" s="303"/>
      <c r="H65" s="303"/>
      <c r="I65" s="304"/>
      <c r="J65" s="305"/>
    </row>
    <row r="66" spans="1:10" ht="16.5" x14ac:dyDescent="0.25">
      <c r="A66" s="306"/>
      <c r="B66" s="318"/>
      <c r="C66" s="431" t="s">
        <v>108</v>
      </c>
      <c r="D66" s="431"/>
      <c r="E66" s="319" t="s">
        <v>109</v>
      </c>
      <c r="F66" s="320"/>
      <c r="G66" s="307"/>
      <c r="H66" s="166"/>
      <c r="I66" s="308"/>
    </row>
    <row r="67" spans="1:10" ht="16.5" x14ac:dyDescent="0.25">
      <c r="A67" s="166"/>
      <c r="B67" s="318"/>
      <c r="C67" s="320" t="s">
        <v>110</v>
      </c>
      <c r="D67" s="320" t="s">
        <v>111</v>
      </c>
      <c r="E67" s="320" t="s">
        <v>110</v>
      </c>
      <c r="F67" s="320" t="s">
        <v>111</v>
      </c>
      <c r="G67" s="307"/>
      <c r="H67" s="166"/>
      <c r="I67" s="309"/>
    </row>
    <row r="68" spans="1:10" ht="15.75" x14ac:dyDescent="0.25">
      <c r="A68" s="166"/>
      <c r="B68" s="318" t="s">
        <v>136</v>
      </c>
      <c r="C68" s="323">
        <f>Petrol!K44</f>
        <v>1305</v>
      </c>
      <c r="D68" s="321">
        <f>Petrol!K123</f>
        <v>1318</v>
      </c>
      <c r="E68" s="324">
        <f>C68</f>
        <v>1305</v>
      </c>
      <c r="F68" s="323">
        <f>Petrol!K201</f>
        <v>1318</v>
      </c>
      <c r="G68" s="307"/>
      <c r="H68" s="166"/>
      <c r="I68" s="310"/>
    </row>
    <row r="69" spans="1:10" ht="15.75" x14ac:dyDescent="0.25">
      <c r="A69" s="167"/>
      <c r="B69" s="318" t="s">
        <v>137</v>
      </c>
      <c r="C69" s="323">
        <f>Petrol!K47</f>
        <v>1252</v>
      </c>
      <c r="D69" s="321">
        <f>Petrol!K126</f>
        <v>1265</v>
      </c>
      <c r="E69" s="324">
        <f t="shared" ref="E69:E96" si="1">C69</f>
        <v>1252</v>
      </c>
      <c r="F69" s="323">
        <f>Petrol!K204</f>
        <v>1265</v>
      </c>
      <c r="G69" s="307"/>
      <c r="H69" s="166"/>
      <c r="I69" s="310"/>
    </row>
    <row r="70" spans="1:10" ht="15.75" x14ac:dyDescent="0.25">
      <c r="A70" s="167"/>
      <c r="B70" s="318" t="s">
        <v>138</v>
      </c>
      <c r="C70" s="323">
        <f>Petrol!K48</f>
        <v>1269</v>
      </c>
      <c r="D70" s="321">
        <f>Petrol!K127</f>
        <v>1282</v>
      </c>
      <c r="E70" s="324">
        <f t="shared" si="1"/>
        <v>1269</v>
      </c>
      <c r="F70" s="323">
        <f>Petrol!K205</f>
        <v>1282</v>
      </c>
      <c r="G70" s="307"/>
      <c r="H70" s="166"/>
      <c r="I70" s="310"/>
    </row>
    <row r="71" spans="1:10" ht="15.75" x14ac:dyDescent="0.25">
      <c r="A71" s="306"/>
      <c r="B71" s="318" t="s">
        <v>139</v>
      </c>
      <c r="C71" s="323">
        <f>Petrol!K49</f>
        <v>1277</v>
      </c>
      <c r="D71" s="321">
        <f>Petrol!K128</f>
        <v>1300</v>
      </c>
      <c r="E71" s="324">
        <f t="shared" si="1"/>
        <v>1277</v>
      </c>
      <c r="F71" s="323">
        <f>Petrol!K206</f>
        <v>1290</v>
      </c>
      <c r="G71" s="307"/>
      <c r="H71" s="166"/>
      <c r="I71" s="310"/>
    </row>
    <row r="72" spans="1:10" ht="15.75" x14ac:dyDescent="0.25">
      <c r="A72" s="306"/>
      <c r="B72" s="318" t="s">
        <v>140</v>
      </c>
      <c r="C72" s="323">
        <f>Petrol!K50</f>
        <v>1284</v>
      </c>
      <c r="D72" s="321">
        <f>Petrol!K129</f>
        <v>1307</v>
      </c>
      <c r="E72" s="324">
        <f t="shared" si="1"/>
        <v>1284</v>
      </c>
      <c r="F72" s="323">
        <f>Petrol!K207</f>
        <v>1297</v>
      </c>
      <c r="G72" s="307"/>
      <c r="H72" s="166"/>
      <c r="I72" s="310"/>
    </row>
    <row r="73" spans="1:10" ht="15.75" x14ac:dyDescent="0.25">
      <c r="A73" s="167"/>
      <c r="B73" s="318" t="s">
        <v>141</v>
      </c>
      <c r="C73" s="323">
        <f>Petrol!K51</f>
        <v>1282</v>
      </c>
      <c r="D73" s="321">
        <f>Petrol!K130</f>
        <v>1305</v>
      </c>
      <c r="E73" s="324">
        <f t="shared" si="1"/>
        <v>1282</v>
      </c>
      <c r="F73" s="323">
        <f>Petrol!K208</f>
        <v>1295</v>
      </c>
      <c r="G73" s="307"/>
      <c r="H73" s="166"/>
      <c r="I73" s="310"/>
    </row>
    <row r="74" spans="1:10" ht="15.75" x14ac:dyDescent="0.25">
      <c r="A74" s="167"/>
      <c r="B74" s="318" t="s">
        <v>142</v>
      </c>
      <c r="C74" s="323">
        <f>Petrol!K52</f>
        <v>1295</v>
      </c>
      <c r="D74" s="321">
        <f>Petrol!K131</f>
        <v>1318</v>
      </c>
      <c r="E74" s="324">
        <f t="shared" si="1"/>
        <v>1295</v>
      </c>
      <c r="F74" s="323">
        <f>Petrol!K209</f>
        <v>1308</v>
      </c>
      <c r="G74" s="307"/>
      <c r="H74" s="166"/>
      <c r="I74" s="310"/>
    </row>
    <row r="75" spans="1:10" ht="15.75" x14ac:dyDescent="0.25">
      <c r="A75" s="167"/>
      <c r="B75" s="318" t="s">
        <v>143</v>
      </c>
      <c r="C75" s="323">
        <f>Petrol!K53</f>
        <v>1312</v>
      </c>
      <c r="D75" s="321">
        <f>Petrol!K132</f>
        <v>1335</v>
      </c>
      <c r="E75" s="324">
        <f t="shared" si="1"/>
        <v>1312</v>
      </c>
      <c r="F75" s="323">
        <f>Petrol!K210</f>
        <v>1325</v>
      </c>
      <c r="G75" s="307"/>
      <c r="H75" s="166"/>
      <c r="I75" s="310"/>
    </row>
    <row r="76" spans="1:10" ht="15.75" x14ac:dyDescent="0.25">
      <c r="A76" s="167"/>
      <c r="B76" s="318" t="s">
        <v>144</v>
      </c>
      <c r="C76" s="323">
        <f>Petrol!K54</f>
        <v>1319</v>
      </c>
      <c r="D76" s="321">
        <f>Petrol!K133</f>
        <v>1342</v>
      </c>
      <c r="E76" s="324">
        <f t="shared" si="1"/>
        <v>1319</v>
      </c>
      <c r="F76" s="323">
        <f>Petrol!K211</f>
        <v>1332</v>
      </c>
      <c r="G76" s="307"/>
      <c r="H76" s="166"/>
      <c r="I76" s="310"/>
    </row>
    <row r="77" spans="1:10" ht="15.75" x14ac:dyDescent="0.25">
      <c r="A77" s="167"/>
      <c r="B77" s="318" t="s">
        <v>145</v>
      </c>
      <c r="C77" s="323">
        <f>Petrol!K55</f>
        <v>1333</v>
      </c>
      <c r="D77" s="321">
        <f>Petrol!K134</f>
        <v>1356</v>
      </c>
      <c r="E77" s="324">
        <f t="shared" si="1"/>
        <v>1333</v>
      </c>
      <c r="F77" s="323">
        <f>Petrol!K212</f>
        <v>1346</v>
      </c>
      <c r="G77" s="307"/>
      <c r="H77" s="166"/>
      <c r="I77" s="310"/>
    </row>
    <row r="78" spans="1:10" ht="15.75" x14ac:dyDescent="0.25">
      <c r="A78" s="167"/>
      <c r="B78" s="318" t="s">
        <v>146</v>
      </c>
      <c r="C78" s="323">
        <f>Petrol!K56</f>
        <v>1350</v>
      </c>
      <c r="D78" s="321">
        <f>Petrol!K135</f>
        <v>1373</v>
      </c>
      <c r="E78" s="324">
        <f t="shared" si="1"/>
        <v>1350</v>
      </c>
      <c r="F78" s="323">
        <f>Petrol!K213</f>
        <v>1363</v>
      </c>
      <c r="G78" s="307"/>
      <c r="H78" s="166"/>
      <c r="I78" s="310"/>
    </row>
    <row r="79" spans="1:10" ht="15.75" x14ac:dyDescent="0.25">
      <c r="A79" s="167"/>
      <c r="B79" s="318" t="s">
        <v>147</v>
      </c>
      <c r="C79" s="323">
        <f>Petrol!K57</f>
        <v>1337</v>
      </c>
      <c r="D79" s="321">
        <f>Petrol!K136</f>
        <v>1360</v>
      </c>
      <c r="E79" s="324">
        <f t="shared" si="1"/>
        <v>1337</v>
      </c>
      <c r="F79" s="323">
        <f>Petrol!K214</f>
        <v>1350</v>
      </c>
      <c r="G79" s="307"/>
      <c r="H79" s="166"/>
      <c r="I79" s="310"/>
    </row>
    <row r="80" spans="1:10" ht="15.75" x14ac:dyDescent="0.25">
      <c r="A80" s="167"/>
      <c r="B80" s="318" t="s">
        <v>148</v>
      </c>
      <c r="C80" s="323">
        <f>Petrol!K58</f>
        <v>1336</v>
      </c>
      <c r="D80" s="321">
        <f>Petrol!K137</f>
        <v>1359</v>
      </c>
      <c r="E80" s="324">
        <f t="shared" si="1"/>
        <v>1336</v>
      </c>
      <c r="F80" s="323">
        <f>Petrol!K215</f>
        <v>1349</v>
      </c>
      <c r="G80" s="307"/>
      <c r="H80" s="166"/>
      <c r="I80" s="310"/>
    </row>
    <row r="81" spans="1:9" ht="15.75" x14ac:dyDescent="0.25">
      <c r="A81" s="167"/>
      <c r="B81" s="318" t="s">
        <v>149</v>
      </c>
      <c r="C81" s="323">
        <f>Petrol!K59</f>
        <v>1351</v>
      </c>
      <c r="D81" s="321">
        <f>Petrol!K138</f>
        <v>1374</v>
      </c>
      <c r="E81" s="324">
        <f t="shared" si="1"/>
        <v>1351</v>
      </c>
      <c r="F81" s="323">
        <f>Petrol!K216</f>
        <v>1364</v>
      </c>
      <c r="G81" s="307"/>
      <c r="H81" s="166"/>
      <c r="I81" s="310"/>
    </row>
    <row r="82" spans="1:9" ht="15.75" x14ac:dyDescent="0.25">
      <c r="A82" s="167"/>
      <c r="B82" s="318" t="s">
        <v>150</v>
      </c>
      <c r="C82" s="323">
        <f>Petrol!K60</f>
        <v>1277</v>
      </c>
      <c r="D82" s="321">
        <f>Petrol!K139</f>
        <v>1290</v>
      </c>
      <c r="E82" s="324">
        <f t="shared" si="1"/>
        <v>1277</v>
      </c>
      <c r="F82" s="323">
        <f>Petrol!K217</f>
        <v>1290</v>
      </c>
      <c r="G82" s="307"/>
      <c r="H82" s="166"/>
      <c r="I82" s="310"/>
    </row>
    <row r="83" spans="1:9" ht="15.75" x14ac:dyDescent="0.25">
      <c r="A83" s="167"/>
      <c r="B83" s="318" t="s">
        <v>151</v>
      </c>
      <c r="C83" s="323">
        <f>Petrol!K61</f>
        <v>1284</v>
      </c>
      <c r="D83" s="321">
        <f>Petrol!K140</f>
        <v>1297</v>
      </c>
      <c r="E83" s="324">
        <f t="shared" si="1"/>
        <v>1284</v>
      </c>
      <c r="F83" s="323">
        <f>Petrol!K218</f>
        <v>1297</v>
      </c>
      <c r="G83" s="307"/>
      <c r="H83" s="166"/>
      <c r="I83" s="310"/>
    </row>
    <row r="84" spans="1:9" ht="15.75" x14ac:dyDescent="0.25">
      <c r="A84" s="167"/>
      <c r="B84" s="318" t="s">
        <v>152</v>
      </c>
      <c r="C84" s="323">
        <f>Petrol!K62</f>
        <v>1295</v>
      </c>
      <c r="D84" s="321">
        <f>Petrol!K141</f>
        <v>1308</v>
      </c>
      <c r="E84" s="324">
        <f t="shared" si="1"/>
        <v>1295</v>
      </c>
      <c r="F84" s="323">
        <f>Petrol!K219</f>
        <v>1308</v>
      </c>
      <c r="G84" s="307"/>
      <c r="H84" s="166"/>
      <c r="I84" s="310"/>
    </row>
    <row r="85" spans="1:9" ht="15.75" x14ac:dyDescent="0.25">
      <c r="A85" s="167"/>
      <c r="B85" s="318" t="s">
        <v>153</v>
      </c>
      <c r="C85" s="323">
        <f>Petrol!K63</f>
        <v>1312</v>
      </c>
      <c r="D85" s="321">
        <f>Petrol!K142</f>
        <v>1325</v>
      </c>
      <c r="E85" s="324">
        <f t="shared" si="1"/>
        <v>1312</v>
      </c>
      <c r="F85" s="323">
        <f>Petrol!K220</f>
        <v>1325</v>
      </c>
      <c r="G85" s="307"/>
      <c r="H85" s="166"/>
      <c r="I85" s="310"/>
    </row>
    <row r="86" spans="1:9" ht="15.75" x14ac:dyDescent="0.25">
      <c r="A86" s="167"/>
      <c r="B86" s="318" t="s">
        <v>76</v>
      </c>
      <c r="C86" s="323">
        <f>Petrol!K64</f>
        <v>1319</v>
      </c>
      <c r="D86" s="321">
        <f>Petrol!K143</f>
        <v>1332</v>
      </c>
      <c r="E86" s="324">
        <f t="shared" si="1"/>
        <v>1319</v>
      </c>
      <c r="F86" s="323">
        <f>Petrol!K221</f>
        <v>1332</v>
      </c>
      <c r="G86" s="307"/>
      <c r="H86" s="166"/>
      <c r="I86" s="310"/>
    </row>
    <row r="87" spans="1:9" ht="15.75" x14ac:dyDescent="0.25">
      <c r="A87" s="167"/>
      <c r="B87" s="318" t="s">
        <v>154</v>
      </c>
      <c r="C87" s="323">
        <f>Petrol!K65</f>
        <v>1333</v>
      </c>
      <c r="D87" s="321">
        <f>Petrol!K144</f>
        <v>1346</v>
      </c>
      <c r="E87" s="324">
        <f t="shared" si="1"/>
        <v>1333</v>
      </c>
      <c r="F87" s="323">
        <f>Petrol!K222</f>
        <v>1346</v>
      </c>
      <c r="G87" s="307"/>
      <c r="H87" s="166"/>
      <c r="I87" s="310"/>
    </row>
    <row r="88" spans="1:9" ht="15.75" x14ac:dyDescent="0.25">
      <c r="A88" s="167"/>
      <c r="B88" s="318" t="s">
        <v>155</v>
      </c>
      <c r="C88" s="323">
        <f>Petrol!K66</f>
        <v>1350</v>
      </c>
      <c r="D88" s="321">
        <f>Petrol!K145</f>
        <v>1363</v>
      </c>
      <c r="E88" s="324">
        <f t="shared" si="1"/>
        <v>1350</v>
      </c>
      <c r="F88" s="323">
        <f>Petrol!K223</f>
        <v>1363</v>
      </c>
      <c r="G88" s="307"/>
      <c r="H88" s="166"/>
      <c r="I88" s="310"/>
    </row>
    <row r="89" spans="1:9" ht="15.75" x14ac:dyDescent="0.25">
      <c r="A89" s="167"/>
      <c r="B89" s="318" t="s">
        <v>156</v>
      </c>
      <c r="C89" s="323">
        <f>Petrol!K67</f>
        <v>1351</v>
      </c>
      <c r="D89" s="321">
        <f>Petrol!K146</f>
        <v>1364</v>
      </c>
      <c r="E89" s="324">
        <f t="shared" si="1"/>
        <v>1351</v>
      </c>
      <c r="F89" s="323">
        <f>Petrol!K224</f>
        <v>1364</v>
      </c>
      <c r="G89" s="307"/>
      <c r="H89" s="166"/>
      <c r="I89" s="310"/>
    </row>
    <row r="90" spans="1:9" ht="15.75" x14ac:dyDescent="0.25">
      <c r="A90" s="167"/>
      <c r="B90" s="318" t="s">
        <v>157</v>
      </c>
      <c r="C90" s="323">
        <f>Petrol!K70</f>
        <v>1305</v>
      </c>
      <c r="D90" s="321">
        <f>Petrol!K149</f>
        <v>1318</v>
      </c>
      <c r="E90" s="324">
        <f t="shared" si="1"/>
        <v>1305</v>
      </c>
      <c r="F90" s="323">
        <f>Petrol!K227</f>
        <v>1318</v>
      </c>
      <c r="G90" s="307"/>
      <c r="H90" s="166"/>
      <c r="I90" s="310"/>
    </row>
    <row r="91" spans="1:9" ht="15.75" x14ac:dyDescent="0.25">
      <c r="A91" s="167"/>
      <c r="B91" s="318" t="s">
        <v>158</v>
      </c>
      <c r="C91" s="323">
        <f>Petrol!K71</f>
        <v>1328</v>
      </c>
      <c r="D91" s="321">
        <f>Petrol!K150</f>
        <v>1341</v>
      </c>
      <c r="E91" s="324">
        <f t="shared" si="1"/>
        <v>1328</v>
      </c>
      <c r="F91" s="323">
        <f>Petrol!K228</f>
        <v>1341</v>
      </c>
      <c r="G91" s="307"/>
      <c r="H91" s="166"/>
      <c r="I91" s="310"/>
    </row>
    <row r="92" spans="1:9" ht="15.75" x14ac:dyDescent="0.25">
      <c r="A92" s="167"/>
      <c r="B92" s="318" t="s">
        <v>159</v>
      </c>
      <c r="C92" s="323">
        <f>Petrol!K72</f>
        <v>1341</v>
      </c>
      <c r="D92" s="321">
        <f>Petrol!K151</f>
        <v>1354</v>
      </c>
      <c r="E92" s="324">
        <f t="shared" si="1"/>
        <v>1341</v>
      </c>
      <c r="F92" s="323">
        <f>Petrol!K229</f>
        <v>1354</v>
      </c>
      <c r="G92" s="307"/>
      <c r="H92" s="166"/>
      <c r="I92" s="310"/>
    </row>
    <row r="93" spans="1:9" ht="15.75" x14ac:dyDescent="0.25">
      <c r="A93" s="167"/>
      <c r="B93" s="318" t="s">
        <v>160</v>
      </c>
      <c r="C93" s="323">
        <f>Petrol!K73</f>
        <v>1339</v>
      </c>
      <c r="D93" s="321">
        <f>Petrol!K152</f>
        <v>1352</v>
      </c>
      <c r="E93" s="324">
        <f t="shared" si="1"/>
        <v>1339</v>
      </c>
      <c r="F93" s="323">
        <f>Petrol!K230</f>
        <v>1352</v>
      </c>
      <c r="G93" s="307"/>
      <c r="H93" s="166"/>
      <c r="I93" s="310"/>
    </row>
    <row r="94" spans="1:9" ht="15.75" x14ac:dyDescent="0.25">
      <c r="A94" s="167"/>
      <c r="B94" s="318" t="s">
        <v>161</v>
      </c>
      <c r="C94" s="323">
        <f>Petrol!K74</f>
        <v>1344</v>
      </c>
      <c r="D94" s="321">
        <f>Petrol!K153</f>
        <v>1357</v>
      </c>
      <c r="E94" s="324">
        <f t="shared" si="1"/>
        <v>1344</v>
      </c>
      <c r="F94" s="323">
        <f>Petrol!K231</f>
        <v>1357</v>
      </c>
      <c r="G94" s="307"/>
      <c r="H94" s="166"/>
      <c r="I94" s="310"/>
    </row>
    <row r="95" spans="1:9" ht="15.75" x14ac:dyDescent="0.25">
      <c r="A95" s="167"/>
      <c r="B95" s="318" t="s">
        <v>162</v>
      </c>
      <c r="C95" s="323">
        <f>Petrol!K75</f>
        <v>1344</v>
      </c>
      <c r="D95" s="321">
        <f>Petrol!K154</f>
        <v>1357</v>
      </c>
      <c r="E95" s="324">
        <f t="shared" si="1"/>
        <v>1344</v>
      </c>
      <c r="F95" s="323">
        <f>Petrol!K232</f>
        <v>1357</v>
      </c>
      <c r="G95" s="301"/>
      <c r="H95" s="166"/>
      <c r="I95" s="310"/>
    </row>
    <row r="96" spans="1:9" ht="15.75" x14ac:dyDescent="0.25">
      <c r="A96" s="167"/>
      <c r="B96" s="325" t="s">
        <v>163</v>
      </c>
      <c r="C96" s="323">
        <f>Petrol!K76</f>
        <v>1355</v>
      </c>
      <c r="D96" s="321">
        <f>Petrol!K155</f>
        <v>1368</v>
      </c>
      <c r="E96" s="324">
        <f t="shared" si="1"/>
        <v>1355</v>
      </c>
      <c r="F96" s="323">
        <f>Petrol!K233</f>
        <v>1368</v>
      </c>
      <c r="G96" s="301"/>
      <c r="H96" s="166"/>
      <c r="I96" s="312"/>
    </row>
    <row r="97" spans="1:10" ht="15.75" x14ac:dyDescent="0.2">
      <c r="A97" s="167"/>
      <c r="B97" s="167"/>
      <c r="C97" s="313"/>
      <c r="D97" s="313"/>
      <c r="E97" s="312"/>
      <c r="F97" s="312"/>
      <c r="G97" s="312"/>
      <c r="H97" s="312"/>
      <c r="I97" s="167"/>
      <c r="J97" s="166"/>
    </row>
    <row r="98" spans="1:10" ht="15.75" x14ac:dyDescent="0.25">
      <c r="A98" s="314"/>
      <c r="B98" s="174" t="s">
        <v>164</v>
      </c>
      <c r="C98" s="316"/>
      <c r="D98" s="316"/>
      <c r="E98" s="166"/>
      <c r="F98" s="317"/>
      <c r="G98" s="166"/>
      <c r="H98" s="166"/>
      <c r="I98" s="167"/>
      <c r="J98" s="166"/>
    </row>
    <row r="99" spans="1:10" ht="15.75" x14ac:dyDescent="0.25">
      <c r="A99" s="326">
        <v>3</v>
      </c>
      <c r="B99" s="357" t="s">
        <v>192</v>
      </c>
      <c r="C99" s="170"/>
      <c r="D99" s="170"/>
      <c r="E99" s="170"/>
      <c r="F99" s="171"/>
      <c r="G99" s="172"/>
      <c r="H99" s="173"/>
      <c r="I99" s="174"/>
      <c r="J99" s="166"/>
    </row>
    <row r="100" spans="1:10" x14ac:dyDescent="0.2">
      <c r="A100" s="314"/>
      <c r="B100" s="316"/>
      <c r="C100" s="166"/>
      <c r="D100" s="166"/>
      <c r="E100" s="166"/>
      <c r="F100" s="166"/>
      <c r="G100" s="166"/>
      <c r="H100" s="166"/>
      <c r="I100" s="167"/>
      <c r="J100" s="166"/>
    </row>
    <row r="101" spans="1:10" ht="15.75" x14ac:dyDescent="0.25">
      <c r="A101" s="314"/>
      <c r="B101" s="315"/>
      <c r="C101" s="166"/>
      <c r="D101" s="166"/>
      <c r="E101" s="166"/>
      <c r="F101" s="166"/>
      <c r="G101" s="166"/>
      <c r="H101" s="166"/>
      <c r="I101" s="167"/>
      <c r="J101" s="166"/>
    </row>
    <row r="102" spans="1:10" ht="15.75" x14ac:dyDescent="0.25">
      <c r="A102" s="314"/>
      <c r="B102" s="315"/>
      <c r="C102" s="166"/>
      <c r="D102" s="166"/>
      <c r="E102" s="166"/>
      <c r="F102" s="166"/>
      <c r="G102" s="166"/>
      <c r="H102" s="166"/>
      <c r="I102" s="167"/>
      <c r="J102" s="166"/>
    </row>
    <row r="103" spans="1:10" x14ac:dyDescent="0.2">
      <c r="A103" s="167"/>
      <c r="B103" s="316"/>
      <c r="C103" s="166"/>
      <c r="D103" s="166"/>
      <c r="E103" s="166"/>
      <c r="F103" s="166"/>
      <c r="G103" s="166"/>
      <c r="H103" s="166"/>
      <c r="I103" s="167"/>
      <c r="J103" s="166"/>
    </row>
    <row r="104" spans="1:10" x14ac:dyDescent="0.2">
      <c r="A104" s="167"/>
      <c r="B104" s="316"/>
      <c r="C104" s="166"/>
      <c r="D104" s="166"/>
      <c r="E104" s="166"/>
      <c r="F104" s="166"/>
      <c r="G104" s="166"/>
      <c r="H104" s="166"/>
      <c r="I104" s="167"/>
      <c r="J104" s="166"/>
    </row>
    <row r="105" spans="1:10" x14ac:dyDescent="0.2">
      <c r="A105" s="167"/>
      <c r="B105" s="301"/>
      <c r="C105" s="301"/>
      <c r="D105" s="301"/>
      <c r="E105" s="301"/>
      <c r="F105" s="301"/>
      <c r="G105" s="301"/>
      <c r="H105" s="301"/>
      <c r="I105" s="167"/>
      <c r="J105" s="166"/>
    </row>
    <row r="106" spans="1:10" x14ac:dyDescent="0.2">
      <c r="A106" s="167"/>
      <c r="B106" s="301"/>
      <c r="C106" s="301"/>
      <c r="D106" s="301"/>
      <c r="E106" s="301"/>
      <c r="F106" s="301"/>
      <c r="G106" s="301"/>
      <c r="H106" s="301"/>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2017-07-31T17:07:17Z</cp:lastPrinted>
  <dcterms:created xsi:type="dcterms:W3CDTF">1999-04-30T13:31:58Z</dcterms:created>
  <dcterms:modified xsi:type="dcterms:W3CDTF">2017-08-01T05:49:09Z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