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19200" windowHeight="6720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B174" i="1" l="1"/>
  <c r="B96" i="1"/>
  <c r="B17" i="1"/>
  <c r="B92" i="3"/>
  <c r="B16" i="3"/>
  <c r="C15" i="2"/>
  <c r="F89" i="5" l="1"/>
  <c r="B17" i="5" s="1"/>
  <c r="E17" i="1" l="1"/>
  <c r="D92" i="3" l="1"/>
  <c r="E34" i="2"/>
  <c r="E49" i="2"/>
  <c r="D75" i="1"/>
  <c r="B70" i="1"/>
  <c r="D30" i="1"/>
  <c r="D65" i="2"/>
  <c r="D64" i="2"/>
  <c r="D63" i="2"/>
  <c r="D62" i="2"/>
  <c r="D61" i="2"/>
  <c r="D60" i="2"/>
  <c r="D59" i="2"/>
  <c r="D31" i="2"/>
  <c r="E31" i="2" s="1"/>
  <c r="D30" i="2"/>
  <c r="C142" i="3"/>
  <c r="C141" i="3"/>
  <c r="C142" i="1"/>
  <c r="D142" i="1" s="1"/>
  <c r="C219" i="1"/>
  <c r="D219" i="1" s="1"/>
  <c r="C217" i="1"/>
  <c r="E143" i="1"/>
  <c r="C42" i="3"/>
  <c r="C118" i="3" s="1"/>
  <c r="C233" i="1"/>
  <c r="C153" i="1"/>
  <c r="C69" i="3"/>
  <c r="C145" i="3"/>
  <c r="C29" i="3"/>
  <c r="C105" i="3"/>
  <c r="C25" i="3"/>
  <c r="C104" i="1"/>
  <c r="C180" i="1"/>
  <c r="D180" i="1" s="1"/>
  <c r="C132" i="3"/>
  <c r="C232" i="1"/>
  <c r="D232" i="1" s="1"/>
  <c r="C137" i="1"/>
  <c r="D137" i="1" s="1"/>
  <c r="C131" i="3"/>
  <c r="C122" i="3"/>
  <c r="C193" i="1"/>
  <c r="C31" i="3"/>
  <c r="C107" i="3" s="1"/>
  <c r="C186" i="1"/>
  <c r="D186" i="1" s="1"/>
  <c r="F186" i="1" s="1"/>
  <c r="G186" i="1" s="1"/>
  <c r="H186" i="1" s="1"/>
  <c r="C179" i="1"/>
  <c r="C175" i="1"/>
  <c r="D175" i="1" s="1"/>
  <c r="C185" i="1"/>
  <c r="D185" i="1" s="1"/>
  <c r="F185" i="1" s="1"/>
  <c r="G185" i="1" s="1"/>
  <c r="H185" i="1" s="1"/>
  <c r="E89" i="5"/>
  <c r="D38" i="5" s="1"/>
  <c r="E38" i="5" s="1"/>
  <c r="F38" i="5" s="1"/>
  <c r="G38" i="5" s="1"/>
  <c r="C67" i="5"/>
  <c r="C66" i="5"/>
  <c r="C65" i="5"/>
  <c r="C64" i="5"/>
  <c r="C63" i="5"/>
  <c r="C62" i="5"/>
  <c r="C61" i="5"/>
  <c r="C60" i="5"/>
  <c r="A86" i="3"/>
  <c r="A85" i="3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 s="1"/>
  <c r="C120" i="1"/>
  <c r="D120" i="1" s="1"/>
  <c r="F120" i="1" s="1"/>
  <c r="G120" i="1" s="1"/>
  <c r="H120" i="1" s="1"/>
  <c r="C129" i="3"/>
  <c r="C133" i="1"/>
  <c r="D133" i="1" s="1"/>
  <c r="C27" i="3"/>
  <c r="C103" i="3" s="1"/>
  <c r="C107" i="1"/>
  <c r="D107" i="1" s="1"/>
  <c r="C227" i="1"/>
  <c r="C75" i="3"/>
  <c r="C151" i="3" s="1"/>
  <c r="C136" i="1"/>
  <c r="D136" i="1" s="1"/>
  <c r="C133" i="3"/>
  <c r="C183" i="1"/>
  <c r="C211" i="1"/>
  <c r="C215" i="1"/>
  <c r="C218" i="1"/>
  <c r="C127" i="3"/>
  <c r="C128" i="3"/>
  <c r="C134" i="1"/>
  <c r="C222" i="1"/>
  <c r="D222" i="1" s="1"/>
  <c r="C204" i="1"/>
  <c r="C126" i="1"/>
  <c r="C112" i="1"/>
  <c r="C117" i="1"/>
  <c r="D117" i="1" s="1"/>
  <c r="C132" i="1"/>
  <c r="C196" i="1"/>
  <c r="D196" i="1" s="1"/>
  <c r="F196" i="1" s="1"/>
  <c r="G196" i="1" s="1"/>
  <c r="H196" i="1" s="1"/>
  <c r="C38" i="3"/>
  <c r="C114" i="3" s="1"/>
  <c r="C118" i="1"/>
  <c r="D118" i="1" s="1"/>
  <c r="C28" i="3"/>
  <c r="C104" i="3" s="1"/>
  <c r="C145" i="1"/>
  <c r="D145" i="1" s="1"/>
  <c r="C19" i="3"/>
  <c r="C95" i="3"/>
  <c r="C127" i="1"/>
  <c r="D127" i="1" s="1"/>
  <c r="F127" i="1" s="1"/>
  <c r="G127" i="1" s="1"/>
  <c r="H127" i="1" s="1"/>
  <c r="C146" i="1"/>
  <c r="D146" i="1" s="1"/>
  <c r="C155" i="1"/>
  <c r="D155" i="1" s="1"/>
  <c r="C177" i="1"/>
  <c r="C109" i="1"/>
  <c r="C198" i="1"/>
  <c r="D198" i="1"/>
  <c r="C40" i="3"/>
  <c r="C116" i="3"/>
  <c r="C24" i="3"/>
  <c r="C100" i="3" s="1"/>
  <c r="C99" i="1"/>
  <c r="D99" i="1" s="1"/>
  <c r="C103" i="1"/>
  <c r="D103" i="1" s="1"/>
  <c r="C187" i="1"/>
  <c r="C213" i="1"/>
  <c r="D213" i="1" s="1"/>
  <c r="F213" i="1" s="1"/>
  <c r="G213" i="1" s="1"/>
  <c r="H213" i="1" s="1"/>
  <c r="C135" i="1"/>
  <c r="D135" i="1" s="1"/>
  <c r="C143" i="1"/>
  <c r="C221" i="1"/>
  <c r="C102" i="1"/>
  <c r="D102" i="1" s="1"/>
  <c r="C208" i="1"/>
  <c r="D208" i="1" s="1"/>
  <c r="C188" i="1"/>
  <c r="D188" i="1" s="1"/>
  <c r="C115" i="1"/>
  <c r="D115" i="1" s="1"/>
  <c r="F115" i="1" s="1"/>
  <c r="G115" i="1" s="1"/>
  <c r="H115" i="1" s="1"/>
  <c r="K115" i="1" s="1"/>
  <c r="D55" i="4" s="1"/>
  <c r="C144" i="1"/>
  <c r="D144" i="1" s="1"/>
  <c r="C96" i="1"/>
  <c r="D96" i="1"/>
  <c r="C16" i="3"/>
  <c r="C92" i="3"/>
  <c r="C174" i="1"/>
  <c r="C121" i="1"/>
  <c r="C206" i="1"/>
  <c r="D206" i="1" s="1"/>
  <c r="C128" i="1"/>
  <c r="C231" i="1"/>
  <c r="C101" i="3"/>
  <c r="D101" i="3" s="1"/>
  <c r="C125" i="3"/>
  <c r="C209" i="1"/>
  <c r="C131" i="1"/>
  <c r="D131" i="1" s="1"/>
  <c r="F131" i="1" s="1"/>
  <c r="G131" i="1" s="1"/>
  <c r="H131" i="1" s="1"/>
  <c r="C73" i="3"/>
  <c r="C154" i="1"/>
  <c r="D154" i="1"/>
  <c r="C35" i="3"/>
  <c r="C111" i="3" s="1"/>
  <c r="D111" i="3" s="1"/>
  <c r="C74" i="3"/>
  <c r="C22" i="3"/>
  <c r="C98" i="3" s="1"/>
  <c r="D98" i="3" s="1"/>
  <c r="C108" i="1"/>
  <c r="D108" i="1"/>
  <c r="C129" i="1"/>
  <c r="C130" i="3"/>
  <c r="C210" i="1"/>
  <c r="C182" i="1"/>
  <c r="D182" i="1" s="1"/>
  <c r="C149" i="1"/>
  <c r="D149" i="1"/>
  <c r="C105" i="1"/>
  <c r="D105" i="1" s="1"/>
  <c r="C140" i="3"/>
  <c r="C212" i="1"/>
  <c r="C214" i="1"/>
  <c r="C43" i="3"/>
  <c r="C119" i="3"/>
  <c r="C201" i="1"/>
  <c r="C21" i="3"/>
  <c r="C97" i="3"/>
  <c r="C101" i="1"/>
  <c r="C130" i="1"/>
  <c r="C123" i="1"/>
  <c r="C97" i="1"/>
  <c r="D97" i="1" s="1"/>
  <c r="C17" i="3"/>
  <c r="C93" i="3" s="1"/>
  <c r="C150" i="1"/>
  <c r="C228" i="1"/>
  <c r="D228" i="1"/>
  <c r="C70" i="3"/>
  <c r="C146" i="3" s="1"/>
  <c r="C98" i="1"/>
  <c r="D98" i="1" s="1"/>
  <c r="F98" i="1" s="1"/>
  <c r="G98" i="1" s="1"/>
  <c r="H98" i="1" s="1"/>
  <c r="K98" i="1" s="1"/>
  <c r="D40" i="4" s="1"/>
  <c r="C18" i="3"/>
  <c r="C94" i="3" s="1"/>
  <c r="C176" i="1"/>
  <c r="C138" i="3"/>
  <c r="C106" i="1"/>
  <c r="C184" i="1"/>
  <c r="C26" i="3"/>
  <c r="C102" i="3" s="1"/>
  <c r="C32" i="3"/>
  <c r="D32" i="3" s="1"/>
  <c r="C108" i="3"/>
  <c r="C190" i="1"/>
  <c r="C41" i="3"/>
  <c r="C199" i="1"/>
  <c r="C181" i="1"/>
  <c r="C23" i="3"/>
  <c r="C99" i="3"/>
  <c r="C200" i="1"/>
  <c r="D200" i="1" s="1"/>
  <c r="F200" i="1" s="1"/>
  <c r="G200" i="1" s="1"/>
  <c r="H200" i="1" s="1"/>
  <c r="I200" i="1" s="1"/>
  <c r="J200" i="1" s="1"/>
  <c r="C122" i="1"/>
  <c r="D122" i="1" s="1"/>
  <c r="C140" i="1"/>
  <c r="D140" i="1" s="1"/>
  <c r="C136" i="3"/>
  <c r="C110" i="1"/>
  <c r="D110" i="1"/>
  <c r="C30" i="3"/>
  <c r="C106" i="3" s="1"/>
  <c r="C194" i="1"/>
  <c r="C116" i="1"/>
  <c r="D116" i="1" s="1"/>
  <c r="C36" i="3"/>
  <c r="C112" i="3" s="1"/>
  <c r="C39" i="3"/>
  <c r="C115" i="3" s="1"/>
  <c r="C197" i="1"/>
  <c r="C119" i="1"/>
  <c r="D119" i="1"/>
  <c r="C230" i="1"/>
  <c r="C152" i="1"/>
  <c r="D152" i="1"/>
  <c r="C72" i="3"/>
  <c r="C148" i="3" s="1"/>
  <c r="C205" i="1"/>
  <c r="C123" i="3"/>
  <c r="C20" i="3"/>
  <c r="C96" i="3" s="1"/>
  <c r="C178" i="1"/>
  <c r="C71" i="3"/>
  <c r="C147" i="3"/>
  <c r="C229" i="1"/>
  <c r="C151" i="1"/>
  <c r="C111" i="1"/>
  <c r="C189" i="1"/>
  <c r="C37" i="3"/>
  <c r="C113" i="3"/>
  <c r="C195" i="1"/>
  <c r="D195" i="1" s="1"/>
  <c r="C134" i="3"/>
  <c r="C216" i="1"/>
  <c r="D216" i="1" s="1"/>
  <c r="C149" i="3"/>
  <c r="B111" i="3"/>
  <c r="E176" i="1"/>
  <c r="E184" i="1"/>
  <c r="E204" i="1"/>
  <c r="E224" i="1"/>
  <c r="E43" i="1"/>
  <c r="E53" i="1"/>
  <c r="E100" i="1"/>
  <c r="E108" i="1"/>
  <c r="E141" i="1"/>
  <c r="E179" i="1"/>
  <c r="C150" i="3"/>
  <c r="C126" i="3"/>
  <c r="E41" i="2"/>
  <c r="C139" i="3"/>
  <c r="C124" i="3"/>
  <c r="C117" i="3"/>
  <c r="D134" i="1"/>
  <c r="B149" i="1"/>
  <c r="D121" i="1"/>
  <c r="D132" i="1"/>
  <c r="D151" i="1"/>
  <c r="D123" i="1"/>
  <c r="D104" i="1"/>
  <c r="D129" i="1"/>
  <c r="D126" i="1"/>
  <c r="D150" i="1"/>
  <c r="B115" i="1"/>
  <c r="D130" i="1"/>
  <c r="D101" i="1"/>
  <c r="F101" i="1" s="1"/>
  <c r="G101" i="1" s="1"/>
  <c r="H101" i="1" s="1"/>
  <c r="D128" i="1"/>
  <c r="D153" i="1"/>
  <c r="D138" i="1"/>
  <c r="D112" i="1"/>
  <c r="D109" i="1"/>
  <c r="D106" i="1"/>
  <c r="D143" i="1"/>
  <c r="F143" i="1" s="1"/>
  <c r="G143" i="1" s="1"/>
  <c r="H143" i="1" s="1"/>
  <c r="I143" i="1" s="1"/>
  <c r="J143" i="1" s="1"/>
  <c r="D111" i="1"/>
  <c r="B122" i="3"/>
  <c r="D54" i="1"/>
  <c r="D72" i="1"/>
  <c r="D70" i="1"/>
  <c r="E68" i="2"/>
  <c r="E47" i="2"/>
  <c r="D39" i="1"/>
  <c r="D20" i="1"/>
  <c r="D22" i="1"/>
  <c r="D32" i="1"/>
  <c r="D57" i="1"/>
  <c r="F57" i="1" s="1"/>
  <c r="G57" i="1" s="1"/>
  <c r="H57" i="1" s="1"/>
  <c r="K57" i="1" s="1"/>
  <c r="C79" i="4" s="1"/>
  <c r="E79" i="4" s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74" i="1"/>
  <c r="D205" i="1"/>
  <c r="F205" i="1" s="1"/>
  <c r="G205" i="1" s="1"/>
  <c r="H205" i="1" s="1"/>
  <c r="I205" i="1" s="1"/>
  <c r="J205" i="1" s="1"/>
  <c r="D181" i="1"/>
  <c r="F181" i="1" s="1"/>
  <c r="G181" i="1" s="1"/>
  <c r="H181" i="1" s="1"/>
  <c r="D233" i="1"/>
  <c r="D199" i="1"/>
  <c r="F199" i="1" s="1"/>
  <c r="G199" i="1" s="1"/>
  <c r="H199" i="1" s="1"/>
  <c r="D212" i="1"/>
  <c r="D201" i="1"/>
  <c r="F201" i="1" s="1"/>
  <c r="G201" i="1" s="1"/>
  <c r="H201" i="1" s="1"/>
  <c r="D204" i="1"/>
  <c r="F204" i="1" s="1"/>
  <c r="G204" i="1" s="1"/>
  <c r="H204" i="1" s="1"/>
  <c r="I204" i="1" s="1"/>
  <c r="J204" i="1" s="1"/>
  <c r="D187" i="1"/>
  <c r="F187" i="1" s="1"/>
  <c r="G187" i="1" s="1"/>
  <c r="H187" i="1" s="1"/>
  <c r="D197" i="1"/>
  <c r="D211" i="1"/>
  <c r="F211" i="1" s="1"/>
  <c r="G211" i="1" s="1"/>
  <c r="H211" i="1" s="1"/>
  <c r="D184" i="1"/>
  <c r="D189" i="1"/>
  <c r="D176" i="1"/>
  <c r="F176" i="1" s="1"/>
  <c r="G176" i="1" s="1"/>
  <c r="H176" i="1" s="1"/>
  <c r="I176" i="1" s="1"/>
  <c r="J176" i="1" s="1"/>
  <c r="D19" i="3"/>
  <c r="D16" i="3"/>
  <c r="D22" i="3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C224" i="1" l="1"/>
  <c r="D224" i="1" s="1"/>
  <c r="F224" i="1" s="1"/>
  <c r="G224" i="1" s="1"/>
  <c r="H224" i="1" s="1"/>
  <c r="D66" i="1"/>
  <c r="C223" i="1"/>
  <c r="D130" i="3"/>
  <c r="C220" i="1"/>
  <c r="D220" i="1" s="1"/>
  <c r="F220" i="1" s="1"/>
  <c r="G220" i="1" s="1"/>
  <c r="H220" i="1" s="1"/>
  <c r="I220" i="1" s="1"/>
  <c r="J220" i="1" s="1"/>
  <c r="C137" i="3"/>
  <c r="D137" i="3" s="1"/>
  <c r="C141" i="1"/>
  <c r="D141" i="1" s="1"/>
  <c r="F141" i="1" s="1"/>
  <c r="G141" i="1" s="1"/>
  <c r="H141" i="1" s="1"/>
  <c r="I141" i="1" s="1"/>
  <c r="J141" i="1" s="1"/>
  <c r="C139" i="1"/>
  <c r="D139" i="1" s="1"/>
  <c r="F139" i="1" s="1"/>
  <c r="G139" i="1" s="1"/>
  <c r="H139" i="1" s="1"/>
  <c r="K139" i="1" s="1"/>
  <c r="D82" i="4" s="1"/>
  <c r="C135" i="3"/>
  <c r="D135" i="3" s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138" i="1"/>
  <c r="G138" i="1" s="1"/>
  <c r="H138" i="1" s="1"/>
  <c r="K138" i="1" s="1"/>
  <c r="D81" i="4" s="1"/>
  <c r="F132" i="1"/>
  <c r="G132" i="1" s="1"/>
  <c r="H132" i="1" s="1"/>
  <c r="K132" i="1" s="1"/>
  <c r="D75" i="4" s="1"/>
  <c r="F134" i="1"/>
  <c r="G134" i="1" s="1"/>
  <c r="H134" i="1" s="1"/>
  <c r="I134" i="1" s="1"/>
  <c r="J134" i="1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135" i="1"/>
  <c r="G135" i="1" s="1"/>
  <c r="H135" i="1" s="1"/>
  <c r="K135" i="1" s="1"/>
  <c r="D78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66" i="1"/>
  <c r="G66" i="1" s="1"/>
  <c r="H66" i="1" s="1"/>
  <c r="K66" i="1" s="1"/>
  <c r="C88" i="4" s="1"/>
  <c r="E88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28" i="1"/>
  <c r="G128" i="1" s="1"/>
  <c r="H128" i="1" s="1"/>
  <c r="I128" i="1" s="1"/>
  <c r="J128" i="1" s="1"/>
  <c r="F150" i="1"/>
  <c r="G150" i="1" s="1"/>
  <c r="H150" i="1" s="1"/>
  <c r="K150" i="1" s="1"/>
  <c r="D91" i="4" s="1"/>
  <c r="F133" i="1"/>
  <c r="G133" i="1" s="1"/>
  <c r="H133" i="1" s="1"/>
  <c r="I133" i="1" s="1"/>
  <c r="J133" i="1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136" i="1"/>
  <c r="G136" i="1" s="1"/>
  <c r="H136" i="1" s="1"/>
  <c r="K136" i="1" s="1"/>
  <c r="D79" i="4" s="1"/>
  <c r="F137" i="1"/>
  <c r="G137" i="1" s="1"/>
  <c r="H137" i="1" s="1"/>
  <c r="K137" i="1" s="1"/>
  <c r="D8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44" i="1"/>
  <c r="G144" i="1" s="1"/>
  <c r="H144" i="1" s="1"/>
  <c r="K144" i="1" s="1"/>
  <c r="D87" i="4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130" i="1"/>
  <c r="G130" i="1" s="1"/>
  <c r="H130" i="1" s="1"/>
  <c r="K130" i="1" s="1"/>
  <c r="D73" i="4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40" i="1"/>
  <c r="G140" i="1" s="1"/>
  <c r="H140" i="1" s="1"/>
  <c r="I140" i="1" s="1"/>
  <c r="J14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9" i="1"/>
  <c r="G129" i="1" s="1"/>
  <c r="H129" i="1" s="1"/>
  <c r="I129" i="1" s="1"/>
  <c r="J129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46" i="1"/>
  <c r="G146" i="1" s="1"/>
  <c r="H146" i="1" s="1"/>
  <c r="K146" i="1" s="1"/>
  <c r="D89" i="4" s="1"/>
  <c r="F152" i="1"/>
  <c r="G152" i="1" s="1"/>
  <c r="H152" i="1" s="1"/>
  <c r="I152" i="1" s="1"/>
  <c r="J152" i="1" s="1"/>
  <c r="F142" i="1"/>
  <c r="G142" i="1" s="1"/>
  <c r="H142" i="1" s="1"/>
  <c r="K142" i="1" s="1"/>
  <c r="D85" i="4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45" i="1"/>
  <c r="G145" i="1" s="1"/>
  <c r="H145" i="1" s="1"/>
  <c r="I145" i="1" s="1"/>
  <c r="J145" i="1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I196" i="1"/>
  <c r="J196" i="1" s="1"/>
  <c r="K196" i="1"/>
  <c r="F58" i="4" s="1"/>
  <c r="K120" i="1"/>
  <c r="D60" i="4" s="1"/>
  <c r="I120" i="1"/>
  <c r="J120" i="1" s="1"/>
  <c r="D119" i="3"/>
  <c r="K200" i="1"/>
  <c r="F62" i="4" s="1"/>
  <c r="K176" i="1"/>
  <c r="F40" i="4" s="1"/>
  <c r="D124" i="3"/>
  <c r="D145" i="3"/>
  <c r="D59" i="5"/>
  <c r="E59" i="5" s="1"/>
  <c r="F59" i="5" s="1"/>
  <c r="G59" i="5" s="1"/>
  <c r="I185" i="1"/>
  <c r="J185" i="1" s="1"/>
  <c r="K185" i="1"/>
  <c r="F49" i="4" s="1"/>
  <c r="K186" i="1"/>
  <c r="F50" i="4" s="1"/>
  <c r="I186" i="1"/>
  <c r="J186" i="1" s="1"/>
  <c r="K205" i="1"/>
  <c r="F70" i="4" s="1"/>
  <c r="K143" i="1"/>
  <c r="D86" i="4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17" i="5"/>
  <c r="E17" i="5" s="1"/>
  <c r="F17" i="5" s="1"/>
  <c r="G17" i="5" s="1"/>
  <c r="H17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8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181" i="1"/>
  <c r="J181" i="1" s="1"/>
  <c r="K181" i="1"/>
  <c r="F45" i="4" s="1"/>
  <c r="I211" i="1"/>
  <c r="J211" i="1" s="1"/>
  <c r="K211" i="1"/>
  <c r="F76" i="4" s="1"/>
  <c r="I201" i="1"/>
  <c r="J201" i="1" s="1"/>
  <c r="K201" i="1"/>
  <c r="F68" i="4" s="1"/>
  <c r="K204" i="1"/>
  <c r="F69" i="4" s="1"/>
  <c r="K213" i="1"/>
  <c r="F78" i="4" s="1"/>
  <c r="I213" i="1"/>
  <c r="J213" i="1" s="1"/>
  <c r="K187" i="1"/>
  <c r="F51" i="4" s="1"/>
  <c r="I187" i="1"/>
  <c r="J187" i="1" s="1"/>
  <c r="I199" i="1"/>
  <c r="J199" i="1" s="1"/>
  <c r="K199" i="1"/>
  <c r="F61" i="4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D51" i="5"/>
  <c r="E51" i="5" s="1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51" i="3"/>
  <c r="D127" i="3"/>
  <c r="D112" i="3"/>
  <c r="D140" i="3"/>
  <c r="D117" i="3"/>
  <c r="D149" i="3"/>
  <c r="D146" i="3"/>
  <c r="I101" i="1"/>
  <c r="J101" i="1" s="1"/>
  <c r="K101" i="1"/>
  <c r="D43" i="4" s="1"/>
  <c r="K131" i="1"/>
  <c r="D74" i="4" s="1"/>
  <c r="I131" i="1"/>
  <c r="J131" i="1" s="1"/>
  <c r="I127" i="1"/>
  <c r="J127" i="1" s="1"/>
  <c r="K127" i="1"/>
  <c r="D70" i="4" s="1"/>
  <c r="I115" i="1"/>
  <c r="J115" i="1" s="1"/>
  <c r="I98" i="1"/>
  <c r="J98" i="1" s="1"/>
  <c r="K134" i="1"/>
  <c r="D77" i="4" s="1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I57" i="1"/>
  <c r="J57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K141" i="1" l="1"/>
  <c r="D84" i="4" s="1"/>
  <c r="I138" i="1"/>
  <c r="J138" i="1" s="1"/>
  <c r="I174" i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H33" i="5"/>
  <c r="M33" i="5" s="1"/>
  <c r="C29" i="6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I139" i="1"/>
  <c r="J139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H52" i="5"/>
  <c r="H54" i="5"/>
  <c r="M54" i="5" s="1"/>
  <c r="H25" i="5"/>
  <c r="M25" i="5" s="1"/>
  <c r="H37" i="5"/>
  <c r="M37" i="5" s="1"/>
  <c r="H23" i="5"/>
  <c r="M23" i="5" s="1"/>
  <c r="H67" i="5"/>
  <c r="M67" i="5" s="1"/>
  <c r="H62" i="5"/>
  <c r="M62" i="5" s="1"/>
  <c r="H44" i="5"/>
  <c r="M44" i="5" s="1"/>
  <c r="H22" i="5"/>
  <c r="M22" i="5" s="1"/>
  <c r="H20" i="5"/>
  <c r="M20" i="5" s="1"/>
  <c r="H32" i="5"/>
  <c r="M32" i="5" s="1"/>
  <c r="H27" i="5"/>
  <c r="M27" i="5" s="1"/>
  <c r="H66" i="5"/>
  <c r="M66" i="5" s="1"/>
  <c r="H42" i="5"/>
  <c r="M42" i="5" s="1"/>
  <c r="H71" i="5"/>
  <c r="M71" i="5" s="1"/>
  <c r="H72" i="5"/>
  <c r="M72" i="5" s="1"/>
  <c r="H50" i="5"/>
  <c r="M50" i="5" s="1"/>
  <c r="H61" i="5"/>
  <c r="M61" i="5" s="1"/>
  <c r="H24" i="5"/>
  <c r="M24" i="5" s="1"/>
  <c r="H48" i="5"/>
  <c r="M48" i="5" s="1"/>
  <c r="H57" i="5"/>
  <c r="M57" i="5" s="1"/>
  <c r="H29" i="5"/>
  <c r="M29" i="5" s="1"/>
  <c r="H40" i="5"/>
  <c r="M40" i="5" s="1"/>
  <c r="H30" i="5"/>
  <c r="M30" i="5" s="1"/>
  <c r="H49" i="5"/>
  <c r="M49" i="5" s="1"/>
  <c r="H47" i="5"/>
  <c r="M47" i="5" s="1"/>
  <c r="H74" i="5"/>
  <c r="M74" i="5" s="1"/>
  <c r="H64" i="5"/>
  <c r="M64" i="5" s="1"/>
  <c r="M52" i="5"/>
  <c r="H21" i="5"/>
  <c r="M21" i="5" s="1"/>
  <c r="H28" i="5"/>
  <c r="M28" i="5" s="1"/>
  <c r="H41" i="5"/>
  <c r="M41" i="5" s="1"/>
  <c r="H73" i="5"/>
  <c r="M73" i="5" s="1"/>
  <c r="H18" i="5"/>
  <c r="M18" i="5" s="1"/>
  <c r="H65" i="5"/>
  <c r="M65" i="5" s="1"/>
  <c r="H55" i="5"/>
  <c r="M55" i="5" s="1"/>
  <c r="H36" i="5"/>
  <c r="M36" i="5" s="1"/>
  <c r="H75" i="5"/>
  <c r="M75" i="5" s="1"/>
  <c r="H60" i="5"/>
  <c r="M60" i="5" s="1"/>
  <c r="H19" i="5"/>
  <c r="M19" i="5" s="1"/>
  <c r="H76" i="5"/>
  <c r="M76" i="5" s="1"/>
  <c r="H43" i="5"/>
  <c r="M43" i="5" s="1"/>
  <c r="H56" i="5"/>
  <c r="M56" i="5" s="1"/>
  <c r="H31" i="5"/>
  <c r="M31" i="5" s="1"/>
  <c r="H53" i="5"/>
  <c r="M53" i="5" s="1"/>
  <c r="H26" i="5"/>
  <c r="M26" i="5" s="1"/>
  <c r="H59" i="5"/>
  <c r="M59" i="5" s="1"/>
  <c r="H70" i="5"/>
  <c r="M70" i="5" s="1"/>
  <c r="K74" i="1"/>
  <c r="C94" i="4" s="1"/>
  <c r="E94" i="4" s="1"/>
  <c r="K36" i="1"/>
  <c r="C55" i="4" s="1"/>
  <c r="E55" i="4" s="1"/>
  <c r="H58" i="5"/>
  <c r="M58" i="5" s="1"/>
  <c r="M17" i="5"/>
  <c r="H51" i="5"/>
  <c r="M51" i="5" s="1"/>
  <c r="H39" i="5"/>
  <c r="H38" i="5"/>
  <c r="M38" i="5" s="1"/>
  <c r="H63" i="5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20" i="1" l="1"/>
  <c r="J20" i="1" s="1"/>
  <c r="C67" i="6"/>
  <c r="C63" i="6"/>
  <c r="C45" i="6"/>
  <c r="C83" i="6"/>
  <c r="C52" i="6"/>
  <c r="C60" i="6"/>
  <c r="C80" i="6"/>
  <c r="C84" i="6"/>
  <c r="C53" i="6"/>
  <c r="C32" i="6"/>
  <c r="C38" i="4"/>
  <c r="E38" i="4" s="1"/>
  <c r="C30" i="6"/>
  <c r="C86" i="6"/>
  <c r="C59" i="6"/>
  <c r="C74" i="6"/>
  <c r="C33" i="6"/>
  <c r="C47" i="6"/>
  <c r="C41" i="6"/>
  <c r="C39" i="6"/>
  <c r="C38" i="6"/>
  <c r="C35" i="6"/>
  <c r="C34" i="6"/>
  <c r="C46" i="6"/>
  <c r="C79" i="6"/>
  <c r="C85" i="6"/>
  <c r="C37" i="6"/>
  <c r="C82" i="6"/>
  <c r="C44" i="6"/>
  <c r="C75" i="6"/>
  <c r="C73" i="6"/>
  <c r="C43" i="6"/>
  <c r="C68" i="6"/>
  <c r="C51" i="6"/>
  <c r="C69" i="6"/>
  <c r="C78" i="6"/>
  <c r="C71" i="6"/>
  <c r="C42" i="6"/>
  <c r="C36" i="6"/>
  <c r="C40" i="6"/>
  <c r="C48" i="6"/>
  <c r="C81" i="6"/>
  <c r="C61" i="6"/>
  <c r="C77" i="6"/>
  <c r="C72" i="6"/>
  <c r="C50" i="6"/>
  <c r="C31" i="6"/>
  <c r="C65" i="6"/>
  <c r="C62" i="6"/>
  <c r="C70" i="6"/>
  <c r="C66" i="6"/>
  <c r="C87" i="6"/>
  <c r="C64" i="6"/>
  <c r="C76" i="6"/>
  <c r="M63" i="5"/>
  <c r="C49" i="6"/>
  <c r="M39" i="5"/>
</calcChain>
</file>

<file path=xl/sharedStrings.xml><?xml version="1.0" encoding="utf-8"?>
<sst xmlns="http://schemas.openxmlformats.org/spreadsheetml/2006/main" count="690" uniqueCount="195">
  <si>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</si>
  <si>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</si>
  <si>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</si>
  <si>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</si>
  <si>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</si>
  <si>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</si>
  <si>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</si>
  <si>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</si>
  <si>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</si>
  <si>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</si>
  <si>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</si>
  <si>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</si>
  <si>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</si>
  <si>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</si>
  <si>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</si>
  <si>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</si>
  <si>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</si>
  <si>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</si>
  <si>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</si>
  <si>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</si>
  <si>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</si>
  <si>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</si>
  <si>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</si>
  <si>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</si>
  <si>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</si>
  <si>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</si>
  <si>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</si>
  <si>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</si>
  <si>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</si>
  <si>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</si>
  <si>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</si>
  <si>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</si>
  <si>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</si>
  <si>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</si>
  <si>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</si>
  <si>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</si>
  <si>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</si>
  <si>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</si>
  <si>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</si>
  <si>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</si>
  <si>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</si>
  <si>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</si>
  <si>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</si>
  <si>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</si>
  <si>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</si>
  <si>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</si>
  <si>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</si>
  <si>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</si>
  <si>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</si>
  <si>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</si>
  <si>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</si>
  <si>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</si>
  <si>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</si>
  <si>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</si>
  <si>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</si>
  <si>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</si>
  <si>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</si>
  <si>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</si>
  <si>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</si>
  <si>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</si>
  <si>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</si>
  <si>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</si>
  <si>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</si>
  <si>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</si>
  <si>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</si>
  <si>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</si>
  <si>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</si>
  <si>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</si>
  <si>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</si>
  <si>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</si>
  <si>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</si>
  <si>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</si>
  <si>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</si>
  <si>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</si>
  <si>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</si>
  <si>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</si>
  <si>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</si>
  <si>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</si>
  <si>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</si>
  <si>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</si>
  <si>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</si>
  <si>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</si>
  <si>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</si>
  <si>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</si>
  <si>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</si>
  <si>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</si>
  <si>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</si>
  <si>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</si>
  <si>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</si>
  <si>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</si>
  <si>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</si>
  <si>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</si>
  <si>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</si>
  <si>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</si>
  <si>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</si>
  <si>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</si>
  <si>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</si>
  <si>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</si>
  <si>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</si>
  <si>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</si>
  <si>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</si>
  <si>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</si>
  <si>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</si>
  <si>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</si>
  <si>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</si>
  <si>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</si>
  <si>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</si>
  <si>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</si>
  <si>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</si>
  <si>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</si>
  <si>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</si>
  <si>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</si>
  <si>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</si>
  <si>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</si>
  <si>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</si>
  <si>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</si>
  <si>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</si>
  <si>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</si>
  <si>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</si>
  <si>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</si>
  <si>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</si>
  <si>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</si>
  <si>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</si>
  <si>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</si>
  <si>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</si>
  <si>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</si>
  <si>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</si>
  <si>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</si>
  <si>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</si>
  <si>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</si>
  <si>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</si>
  <si>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</si>
  <si>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</si>
  <si>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</si>
  <si>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</si>
  <si>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</si>
  <si>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</si>
  <si>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</si>
  <si>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</si>
  <si>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</si>
  <si>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</si>
  <si>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</si>
  <si>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</si>
  <si>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</si>
  <si>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</si>
  <si>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</si>
  <si>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</si>
  <si>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</si>
  <si>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</si>
  <si>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</si>
  <si>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</si>
  <si>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</si>
  <si>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</si>
  <si>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</si>
  <si>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</si>
  <si>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</si>
  <si>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</si>
  <si>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</si>
  <si>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</si>
  <si>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</si>
  <si>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</si>
  <si>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</si>
  <si>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</si>
  <si>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</si>
  <si>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</si>
  <si>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</si>
  <si>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</si>
  <si>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</si>
  <si>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</si>
  <si>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</si>
  <si>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</si>
  <si>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</si>
  <si>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</si>
  <si>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</si>
  <si>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</si>
  <si>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</si>
  <si>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</si>
  <si>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</si>
  <si>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</si>
  <si>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</si>
  <si>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</si>
  <si>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</si>
  <si>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</si>
  <si>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</si>
  <si>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</si>
  <si>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</si>
  <si>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</si>
  <si>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</si>
  <si>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>EFFECTIVE 03 AUGUST 2016</t>
  </si>
  <si>
    <t>EFFECTIVE 03 August 2016</t>
  </si>
  <si>
    <t>be sold at any place in South Africa is R891.0 cents per litre,</t>
  </si>
  <si>
    <t>These Regulations will come into operation at 00h01 on 03 August 2016</t>
  </si>
  <si>
    <t xml:space="preserve">No. </t>
  </si>
  <si>
    <t>No.</t>
  </si>
  <si>
    <t>These Regulations will come into operation at 00h01 on 03 August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</si>
</sst>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General_)"/>
    <numFmt numFmtId="165" formatCode="0.00_)"/>
    <numFmt numFmtId="166" formatCode="0.0_)"/>
    <numFmt numFmtId="167" formatCode="#,##0.0_);\(#,##0.0\)"/>
    <numFmt numFmtId="168" formatCode="0.000_)"/>
    <numFmt numFmtId="169" formatCode="0.000"/>
    <numFmt numFmtId="170" formatCode="#,##0.0"/>
    <numFmt numFmtId="171" formatCode="#,##0.000"/>
    <numFmt numFmtId="172" formatCode="0."/>
    <numFmt numFmtId="173" formatCode="#,##0.000_);\(#,##0.000\)"/>
    <numFmt numFmtId="174" formatCode="[$-1C09]dd\ mmmm\ yyyy;@"/>
    <numFmt numFmtId="175" formatCode="_ * #,##0.000_ ;_ * \-#,##0.000_ ;_ * &quot;-&quot;??_ ;_ @_ "/>
  </numFmts>
  <fonts count="3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0" fontId="24" fillId="0" borderId="0"/>
    <xf numFmtId="9" fontId="1" fillId="0" borderId="0" applyFont="0" applyFill="0" applyBorder="0" applyAlignment="0" applyProtection="0"/>
  </cellStyleXfs>
  <cellXfs count="434">
    <xf numFmtId="164" fontId="0" fillId="0" borderId="0" xfId="0"/>
    <xf numFmtId="164" fontId="0" fillId="0" borderId="0" xfId="0" applyBorder="1"/>
    <xf numFmtId="164" fontId="4" fillId="0" borderId="0" xfId="0" applyFont="1"/>
    <xf numFmtId="164" fontId="5" fillId="0" borderId="1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64" fontId="5" fillId="0" borderId="2" xfId="0" applyNumberFormat="1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164" fontId="5" fillId="0" borderId="1" xfId="0" quotePrefix="1" applyNumberFormat="1" applyFont="1" applyFill="1" applyBorder="1" applyAlignment="1" applyProtection="1">
      <alignment horizontal="center"/>
    </xf>
    <xf numFmtId="164" fontId="5" fillId="0" borderId="3" xfId="0" applyNumberFormat="1" applyFont="1" applyFill="1" applyBorder="1" applyAlignment="1" applyProtection="1">
      <alignment horizontal="center"/>
    </xf>
    <xf numFmtId="164" fontId="5" fillId="0" borderId="4" xfId="0" applyNumberFormat="1" applyFont="1" applyFill="1" applyBorder="1" applyAlignment="1" applyProtection="1">
      <alignment horizontal="center"/>
    </xf>
    <xf numFmtId="164" fontId="5" fillId="0" borderId="3" xfId="0" quotePrefix="1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164" fontId="6" fillId="0" borderId="0" xfId="0" quotePrefix="1" applyNumberFormat="1" applyFont="1" applyFill="1" applyBorder="1" applyAlignment="1" applyProtection="1">
      <alignment horizontal="center"/>
    </xf>
    <xf numFmtId="164" fontId="4" fillId="0" borderId="0" xfId="0" applyFont="1" applyAlignment="1">
      <alignment horizontal="center"/>
    </xf>
    <xf numFmtId="164" fontId="4" fillId="0" borderId="1" xfId="0" applyNumberFormat="1" applyFont="1" applyBorder="1" applyAlignment="1" applyProtection="1">
      <alignment horizontal="center"/>
    </xf>
    <xf numFmtId="164" fontId="4" fillId="0" borderId="3" xfId="0" applyNumberFormat="1" applyFont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164" fontId="4" fillId="0" borderId="5" xfId="0" applyFont="1" applyBorder="1" applyAlignment="1">
      <alignment horizontal="center"/>
    </xf>
    <xf numFmtId="164" fontId="4" fillId="0" borderId="0" xfId="0" applyFont="1" applyBorder="1" applyAlignment="1">
      <alignment horizontal="center"/>
    </xf>
    <xf numFmtId="164" fontId="5" fillId="0" borderId="0" xfId="0" applyFont="1" applyBorder="1" applyAlignment="1">
      <alignment horizontal="center"/>
    </xf>
    <xf numFmtId="165" fontId="5" fillId="0" borderId="6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4" fontId="5" fillId="0" borderId="7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7" fontId="4" fillId="0" borderId="0" xfId="0" applyNumberFormat="1" applyFont="1" applyFill="1" applyBorder="1" applyAlignment="1" applyProtection="1">
      <alignment horizontal="center"/>
    </xf>
    <xf numFmtId="167" fontId="4" fillId="0" borderId="8" xfId="0" applyNumberFormat="1" applyFont="1" applyFill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</xf>
    <xf numFmtId="165" fontId="4" fillId="0" borderId="6" xfId="0" applyNumberFormat="1" applyFont="1" applyFill="1" applyBorder="1" applyAlignment="1" applyProtection="1">
      <alignment horizontal="center"/>
    </xf>
    <xf numFmtId="165" fontId="4" fillId="0" borderId="0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4" fontId="5" fillId="0" borderId="11" xfId="0" applyNumberFormat="1" applyFont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4" fontId="5" fillId="0" borderId="11" xfId="0" applyNumberFormat="1" applyFont="1" applyFill="1" applyBorder="1" applyAlignment="1" applyProtection="1">
      <alignment horizontal="center"/>
    </xf>
    <xf numFmtId="167" fontId="5" fillId="0" borderId="0" xfId="0" applyNumberFormat="1" applyFont="1" applyFill="1" applyBorder="1" applyAlignment="1" applyProtection="1">
      <alignment horizontal="center"/>
    </xf>
    <xf numFmtId="167" fontId="5" fillId="2" borderId="0" xfId="0" applyNumberFormat="1" applyFont="1" applyFill="1" applyBorder="1" applyAlignment="1" applyProtection="1">
      <alignment horizontal="center"/>
    </xf>
    <xf numFmtId="167" fontId="5" fillId="2" borderId="8" xfId="0" applyNumberFormat="1" applyFont="1" applyFill="1" applyBorder="1" applyAlignment="1" applyProtection="1">
      <alignment horizontal="center"/>
    </xf>
    <xf numFmtId="167" fontId="5" fillId="2" borderId="7" xfId="0" applyNumberFormat="1" applyFont="1" applyFill="1" applyBorder="1" applyAlignment="1" applyProtection="1">
      <alignment horizontal="center"/>
    </xf>
    <xf numFmtId="164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4" fontId="5" fillId="2" borderId="1" xfId="0" applyNumberFormat="1" applyFont="1" applyFill="1" applyBorder="1" applyAlignment="1" applyProtection="1">
      <alignment horizontal="center"/>
    </xf>
    <xf numFmtId="165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7" fontId="4" fillId="2" borderId="0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horizontal="center"/>
    </xf>
    <xf numFmtId="164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5" fontId="4" fillId="2" borderId="8" xfId="0" applyNumberFormat="1" applyFont="1" applyFill="1" applyBorder="1" applyAlignment="1" applyProtection="1">
      <alignment horizontal="center"/>
    </xf>
    <xf numFmtId="167" fontId="4" fillId="2" borderId="8" xfId="0" applyNumberFormat="1" applyFont="1" applyFill="1" applyBorder="1" applyAlignment="1" applyProtection="1">
      <alignment horizontal="center"/>
    </xf>
    <xf numFmtId="165" fontId="5" fillId="2" borderId="7" xfId="0" applyNumberFormat="1" applyFont="1" applyFill="1" applyBorder="1" applyAlignment="1" applyProtection="1">
      <alignment horizontal="center"/>
    </xf>
    <xf numFmtId="164" fontId="4" fillId="0" borderId="0" xfId="0" applyFont="1" applyBorder="1"/>
    <xf numFmtId="164" fontId="4" fillId="0" borderId="12" xfId="0" applyFont="1" applyBorder="1" applyAlignment="1">
      <alignment horizontal="center"/>
    </xf>
    <xf numFmtId="164" fontId="5" fillId="0" borderId="8" xfId="0" applyFont="1" applyBorder="1" applyAlignment="1">
      <alignment horizontal="center"/>
    </xf>
    <xf numFmtId="164" fontId="5" fillId="0" borderId="3" xfId="0" applyNumberFormat="1" applyFont="1" applyBorder="1" applyAlignment="1" applyProtection="1">
      <alignment horizontal="center"/>
    </xf>
    <xf numFmtId="165" fontId="5" fillId="0" borderId="8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4" fontId="5" fillId="0" borderId="1" xfId="0" quotePrefix="1" applyNumberFormat="1" applyFont="1" applyBorder="1" applyAlignment="1" applyProtection="1">
      <alignment horizontal="center"/>
    </xf>
    <xf numFmtId="164" fontId="5" fillId="0" borderId="4" xfId="0" applyNumberFormat="1" applyFont="1" applyBorder="1" applyAlignment="1" applyProtection="1">
      <alignment horizontal="center"/>
    </xf>
    <xf numFmtId="165" fontId="5" fillId="0" borderId="7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7" fontId="5" fillId="0" borderId="9" xfId="0" applyNumberFormat="1" applyFont="1" applyBorder="1" applyAlignment="1" applyProtection="1">
      <alignment horizontal="center"/>
    </xf>
    <xf numFmtId="167" fontId="5" fillId="0" borderId="0" xfId="0" applyNumberFormat="1" applyFont="1" applyBorder="1" applyAlignment="1" applyProtection="1">
      <alignment horizontal="center"/>
    </xf>
    <xf numFmtId="164" fontId="5" fillId="0" borderId="13" xfId="0" applyNumberFormat="1" applyFont="1" applyBorder="1" applyAlignment="1" applyProtection="1">
      <alignment horizontal="center"/>
    </xf>
    <xf numFmtId="164" fontId="5" fillId="0" borderId="9" xfId="0" applyNumberFormat="1" applyFont="1" applyBorder="1" applyAlignment="1" applyProtection="1">
      <alignment horizontal="center"/>
    </xf>
    <xf numFmtId="164" fontId="4" fillId="0" borderId="9" xfId="0" applyFont="1" applyBorder="1" applyAlignment="1">
      <alignment horizontal="center"/>
    </xf>
    <xf numFmtId="167" fontId="4" fillId="0" borderId="8" xfId="0" applyNumberFormat="1" applyFont="1" applyBorder="1" applyAlignment="1" applyProtection="1">
      <alignment horizontal="center"/>
    </xf>
    <xf numFmtId="167" fontId="4" fillId="0" borderId="9" xfId="0" applyNumberFormat="1" applyFont="1" applyBorder="1" applyAlignment="1" applyProtection="1">
      <alignment horizontal="center"/>
    </xf>
    <xf numFmtId="164" fontId="5" fillId="0" borderId="14" xfId="0" applyNumberFormat="1" applyFont="1" applyBorder="1" applyAlignment="1" applyProtection="1">
      <alignment horizontal="center"/>
    </xf>
    <xf numFmtId="164" fontId="5" fillId="0" borderId="15" xfId="0" applyNumberFormat="1" applyFont="1" applyBorder="1" applyAlignment="1" applyProtection="1">
      <alignment horizontal="center"/>
    </xf>
    <xf numFmtId="164" fontId="5" fillId="0" borderId="12" xfId="0" applyFont="1" applyBorder="1" applyAlignment="1">
      <alignment horizontal="center"/>
    </xf>
    <xf numFmtId="164" fontId="5" fillId="0" borderId="12" xfId="0" applyNumberFormat="1" applyFont="1" applyBorder="1" applyAlignment="1" applyProtection="1">
      <alignment horizontal="center"/>
    </xf>
    <xf numFmtId="164" fontId="5" fillId="0" borderId="16" xfId="0" applyFont="1" applyBorder="1" applyAlignment="1">
      <alignment horizontal="center"/>
    </xf>
    <xf numFmtId="165" fontId="5" fillId="0" borderId="16" xfId="0" applyNumberFormat="1" applyFont="1" applyBorder="1" applyAlignment="1" applyProtection="1">
      <alignment horizontal="center"/>
    </xf>
    <xf numFmtId="164" fontId="5" fillId="0" borderId="17" xfId="0" applyFont="1" applyBorder="1" applyAlignment="1">
      <alignment horizontal="center"/>
    </xf>
    <xf numFmtId="164" fontId="4" fillId="0" borderId="18" xfId="0" applyFont="1" applyBorder="1"/>
    <xf numFmtId="164" fontId="4" fillId="0" borderId="1" xfId="0" applyFont="1" applyBorder="1"/>
    <xf numFmtId="170" fontId="4" fillId="0" borderId="6" xfId="0" applyNumberFormat="1" applyFont="1" applyFill="1" applyBorder="1" applyAlignment="1" applyProtection="1">
      <alignment horizontal="center"/>
    </xf>
    <xf numFmtId="170" fontId="4" fillId="0" borderId="0" xfId="0" applyNumberFormat="1" applyFont="1" applyFill="1" applyBorder="1" applyAlignment="1" applyProtection="1">
      <alignment horizontal="center"/>
    </xf>
    <xf numFmtId="170" fontId="4" fillId="0" borderId="8" xfId="0" applyNumberFormat="1" applyFont="1" applyFill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0" fontId="4" fillId="0" borderId="7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4" fontId="0" fillId="0" borderId="0" xfId="0" applyBorder="1" applyAlignment="1"/>
    <xf numFmtId="164" fontId="0" fillId="0" borderId="12" xfId="0" applyBorder="1"/>
    <xf numFmtId="164" fontId="4" fillId="0" borderId="0" xfId="0" applyFont="1" applyBorder="1" applyAlignment="1"/>
    <xf numFmtId="164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4" fontId="4" fillId="0" borderId="19" xfId="0" applyFont="1" applyBorder="1" applyAlignment="1">
      <alignment horizontal="center"/>
    </xf>
    <xf numFmtId="164" fontId="5" fillId="0" borderId="19" xfId="0" applyFont="1" applyBorder="1" applyAlignment="1">
      <alignment horizontal="center"/>
    </xf>
    <xf numFmtId="164" fontId="5" fillId="0" borderId="19" xfId="0" applyNumberFormat="1" applyFont="1" applyBorder="1" applyAlignment="1" applyProtection="1">
      <alignment horizontal="center"/>
    </xf>
    <xf numFmtId="164" fontId="5" fillId="0" borderId="19" xfId="0" quotePrefix="1" applyNumberFormat="1" applyFont="1" applyBorder="1" applyAlignment="1" applyProtection="1">
      <alignment horizontal="center"/>
    </xf>
    <xf numFmtId="164" fontId="4" fillId="0" borderId="13" xfId="0" applyFont="1" applyBorder="1"/>
    <xf numFmtId="164" fontId="5" fillId="0" borderId="20" xfId="0" applyFont="1" applyBorder="1" applyAlignment="1">
      <alignment horizontal="center"/>
    </xf>
    <xf numFmtId="164" fontId="5" fillId="0" borderId="21" xfId="0" applyFont="1" applyBorder="1" applyAlignment="1">
      <alignment horizontal="center"/>
    </xf>
    <xf numFmtId="164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0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4" fontId="9" fillId="0" borderId="26" xfId="0" applyFont="1" applyBorder="1" applyAlignment="1">
      <alignment horizontal="center" vertical="center"/>
    </xf>
    <xf numFmtId="164" fontId="9" fillId="0" borderId="0" xfId="0" applyFont="1" applyAlignment="1">
      <alignment horizontal="centerContinuous"/>
    </xf>
    <xf numFmtId="164" fontId="9" fillId="0" borderId="0" xfId="0" applyFont="1"/>
    <xf numFmtId="164" fontId="11" fillId="0" borderId="0" xfId="0" applyFont="1"/>
    <xf numFmtId="164" fontId="8" fillId="0" borderId="0" xfId="0" applyFont="1"/>
    <xf numFmtId="164" fontId="12" fillId="0" borderId="0" xfId="0" applyFont="1"/>
    <xf numFmtId="164" fontId="14" fillId="0" borderId="0" xfId="0" applyFont="1" applyAlignment="1">
      <alignment horizontal="centerContinuous"/>
    </xf>
    <xf numFmtId="164" fontId="13" fillId="0" borderId="0" xfId="0" applyFont="1"/>
    <xf numFmtId="164" fontId="12" fillId="0" borderId="0" xfId="0" applyFont="1" applyAlignment="1">
      <alignment horizontal="centerContinuous"/>
    </xf>
    <xf numFmtId="164" fontId="8" fillId="0" borderId="0" xfId="0" applyFont="1" applyBorder="1" applyAlignment="1">
      <alignment vertical="center"/>
    </xf>
    <xf numFmtId="164" fontId="12" fillId="0" borderId="0" xfId="0" applyFont="1" applyBorder="1"/>
    <xf numFmtId="164" fontId="12" fillId="0" borderId="0" xfId="0" applyFont="1" applyBorder="1" applyAlignment="1">
      <alignment vertical="center"/>
    </xf>
    <xf numFmtId="164" fontId="12" fillId="0" borderId="0" xfId="0" applyFont="1" applyAlignment="1">
      <alignment vertical="center"/>
    </xf>
    <xf numFmtId="164" fontId="8" fillId="0" borderId="26" xfId="0" applyFont="1" applyBorder="1"/>
    <xf numFmtId="164" fontId="8" fillId="0" borderId="26" xfId="0" applyFont="1" applyBorder="1" applyAlignment="1">
      <alignment vertical="center"/>
    </xf>
    <xf numFmtId="164" fontId="13" fillId="0" borderId="0" xfId="0" applyFont="1" applyBorder="1"/>
    <xf numFmtId="164" fontId="8" fillId="0" borderId="0" xfId="0" applyFont="1" applyBorder="1" applyAlignment="1">
      <alignment horizontal="left" vertical="center"/>
    </xf>
    <xf numFmtId="164" fontId="8" fillId="0" borderId="0" xfId="0" applyFont="1" applyBorder="1" applyAlignment="1">
      <alignment horizontal="center" vertical="center"/>
    </xf>
    <xf numFmtId="164" fontId="8" fillId="0" borderId="26" xfId="0" applyFont="1" applyBorder="1" applyAlignment="1">
      <alignment horizontal="center"/>
    </xf>
    <xf numFmtId="164" fontId="8" fillId="0" borderId="0" xfId="0" applyFont="1" applyBorder="1" applyAlignment="1">
      <alignment horizontal="center"/>
    </xf>
    <xf numFmtId="164" fontId="12" fillId="0" borderId="0" xfId="0" applyFont="1" applyAlignment="1">
      <alignment vertical="top"/>
    </xf>
    <xf numFmtId="164" fontId="17" fillId="0" borderId="26" xfId="0" applyFont="1" applyBorder="1" applyAlignment="1">
      <alignment horizontal="center"/>
    </xf>
    <xf numFmtId="164" fontId="8" fillId="0" borderId="0" xfId="0" applyFont="1" applyBorder="1" applyAlignment="1">
      <alignment horizontal="center" vertical="top"/>
    </xf>
    <xf numFmtId="164" fontId="8" fillId="0" borderId="0" xfId="0" applyFont="1" applyBorder="1" applyAlignment="1">
      <alignment vertical="top"/>
    </xf>
    <xf numFmtId="164" fontId="18" fillId="0" borderId="0" xfId="0" applyFont="1"/>
    <xf numFmtId="164" fontId="19" fillId="0" borderId="0" xfId="0" applyFont="1"/>
    <xf numFmtId="164" fontId="20" fillId="0" borderId="0" xfId="0" applyFont="1"/>
    <xf numFmtId="164" fontId="8" fillId="0" borderId="0" xfId="0" applyFont="1" applyFill="1" applyBorder="1" applyAlignment="1">
      <alignment horizontal="center"/>
    </xf>
    <xf numFmtId="165" fontId="5" fillId="3" borderId="6" xfId="0" applyNumberFormat="1" applyFont="1" applyFill="1" applyBorder="1" applyAlignment="1" applyProtection="1">
      <alignment horizontal="center"/>
      <protection locked="0"/>
    </xf>
    <xf numFmtId="165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4" fontId="15" fillId="0" borderId="0" xfId="0" applyFont="1" applyProtection="1">
      <protection locked="0"/>
    </xf>
    <xf numFmtId="164" fontId="9" fillId="0" borderId="0" xfId="0" applyFont="1" applyAlignment="1" applyProtection="1">
      <alignment horizontal="centerContinuous"/>
      <protection locked="0"/>
    </xf>
    <xf numFmtId="164" fontId="8" fillId="0" borderId="0" xfId="0" applyFont="1" applyProtection="1">
      <protection locked="0"/>
    </xf>
    <xf numFmtId="164" fontId="13" fillId="0" borderId="0" xfId="0" applyFont="1" applyProtection="1">
      <protection locked="0"/>
    </xf>
    <xf numFmtId="164" fontId="12" fillId="0" borderId="0" xfId="0" applyFont="1" applyProtection="1">
      <protection locked="0"/>
    </xf>
    <xf numFmtId="172" fontId="8" fillId="0" borderId="0" xfId="0" applyNumberFormat="1" applyFont="1" applyAlignment="1" applyProtection="1">
      <alignment horizontal="left"/>
      <protection locked="0"/>
    </xf>
    <xf numFmtId="172" fontId="12" fillId="0" borderId="0" xfId="0" applyNumberFormat="1" applyFont="1" applyAlignment="1" applyProtection="1">
      <alignment horizontal="left"/>
      <protection locked="0"/>
    </xf>
    <xf numFmtId="164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4" fontId="22" fillId="0" borderId="0" xfId="0" applyFont="1" applyProtection="1">
      <protection locked="0"/>
    </xf>
    <xf numFmtId="164" fontId="21" fillId="0" borderId="0" xfId="0" applyFont="1" applyProtection="1">
      <protection locked="0"/>
    </xf>
    <xf numFmtId="164" fontId="11" fillId="0" borderId="0" xfId="0" applyFont="1" applyProtection="1">
      <protection locked="0"/>
    </xf>
    <xf numFmtId="164" fontId="5" fillId="3" borderId="1" xfId="0" applyFont="1" applyFill="1" applyBorder="1" applyAlignment="1" applyProtection="1">
      <protection locked="0"/>
    </xf>
    <xf numFmtId="164" fontId="5" fillId="3" borderId="0" xfId="0" applyFont="1" applyFill="1" applyBorder="1" applyAlignment="1" applyProtection="1">
      <protection locked="0"/>
    </xf>
    <xf numFmtId="164" fontId="0" fillId="3" borderId="0" xfId="0" applyFill="1" applyBorder="1" applyAlignment="1" applyProtection="1">
      <protection locked="0"/>
    </xf>
    <xf numFmtId="164" fontId="0" fillId="0" borderId="0" xfId="0" applyFill="1" applyBorder="1"/>
    <xf numFmtId="170" fontId="4" fillId="0" borderId="10" xfId="0" applyNumberFormat="1" applyFont="1" applyFill="1" applyBorder="1" applyAlignment="1" applyProtection="1">
      <alignment horizontal="center"/>
    </xf>
    <xf numFmtId="164" fontId="5" fillId="3" borderId="0" xfId="0" applyFont="1" applyFill="1" applyBorder="1" applyAlignment="1" applyProtection="1">
      <alignment horizontal="center"/>
      <protection locked="0"/>
    </xf>
    <xf numFmtId="164" fontId="6" fillId="3" borderId="12" xfId="0" applyFont="1" applyFill="1" applyBorder="1" applyAlignment="1" applyProtection="1">
      <alignment horizontal="center"/>
      <protection locked="0"/>
    </xf>
    <xf numFmtId="164" fontId="4" fillId="0" borderId="18" xfId="0" applyFont="1" applyBorder="1" applyAlignment="1" applyProtection="1">
      <alignment horizontal="center"/>
    </xf>
    <xf numFmtId="164" fontId="4" fillId="0" borderId="5" xfId="0" applyFont="1" applyBorder="1" applyAlignment="1" applyProtection="1">
      <alignment horizontal="center"/>
    </xf>
    <xf numFmtId="164" fontId="4" fillId="0" borderId="27" xfId="0" applyFont="1" applyBorder="1" applyProtection="1"/>
    <xf numFmtId="164" fontId="0" fillId="0" borderId="0" xfId="0" applyProtection="1"/>
    <xf numFmtId="164" fontId="0" fillId="0" borderId="0" xfId="0" applyBorder="1" applyProtection="1"/>
    <xf numFmtId="164" fontId="4" fillId="0" borderId="1" xfId="0" applyFont="1" applyBorder="1" applyAlignment="1" applyProtection="1">
      <alignment horizontal="center"/>
    </xf>
    <xf numFmtId="164" fontId="4" fillId="0" borderId="0" xfId="0" applyFont="1" applyBorder="1" applyAlignment="1" applyProtection="1">
      <alignment horizontal="center"/>
    </xf>
    <xf numFmtId="164" fontId="4" fillId="0" borderId="12" xfId="0" applyFont="1" applyBorder="1" applyProtection="1"/>
    <xf numFmtId="164" fontId="6" fillId="0" borderId="0" xfId="0" applyFont="1" applyBorder="1" applyAlignment="1" applyProtection="1">
      <alignment horizontal="center"/>
    </xf>
    <xf numFmtId="164" fontId="3" fillId="0" borderId="0" xfId="0" applyFont="1" applyProtection="1"/>
    <xf numFmtId="164" fontId="5" fillId="0" borderId="12" xfId="0" applyFont="1" applyBorder="1" applyProtection="1"/>
    <xf numFmtId="164" fontId="0" fillId="3" borderId="0" xfId="0" applyFill="1" applyBorder="1" applyAlignment="1" applyProtection="1"/>
    <xf numFmtId="164" fontId="5" fillId="3" borderId="0" xfId="0" applyFont="1" applyFill="1" applyBorder="1" applyAlignment="1" applyProtection="1">
      <alignment horizontal="center"/>
    </xf>
    <xf numFmtId="164" fontId="6" fillId="3" borderId="0" xfId="0" applyFont="1" applyFill="1" applyBorder="1" applyAlignment="1" applyProtection="1">
      <alignment horizontal="center"/>
    </xf>
    <xf numFmtId="164" fontId="4" fillId="0" borderId="9" xfId="0" applyFont="1" applyBorder="1" applyAlignment="1" applyProtection="1">
      <alignment horizontal="center"/>
    </xf>
    <xf numFmtId="164" fontId="4" fillId="0" borderId="17" xfId="0" applyFont="1" applyBorder="1" applyProtection="1"/>
    <xf numFmtId="164" fontId="5" fillId="0" borderId="0" xfId="0" applyFont="1" applyBorder="1" applyAlignment="1" applyProtection="1">
      <alignment horizontal="center"/>
    </xf>
    <xf numFmtId="164" fontId="5" fillId="0" borderId="3" xfId="0" applyFont="1" applyBorder="1" applyAlignment="1" applyProtection="1">
      <alignment horizontal="center"/>
    </xf>
    <xf numFmtId="164" fontId="4" fillId="0" borderId="24" xfId="0" applyFont="1" applyBorder="1" applyProtection="1"/>
    <xf numFmtId="164" fontId="4" fillId="0" borderId="8" xfId="0" applyFont="1" applyBorder="1" applyAlignment="1" applyProtection="1">
      <alignment horizontal="center"/>
    </xf>
    <xf numFmtId="164" fontId="4" fillId="0" borderId="16" xfId="0" applyFont="1" applyBorder="1" applyProtection="1"/>
    <xf numFmtId="164" fontId="5" fillId="0" borderId="1" xfId="0" applyFont="1" applyBorder="1" applyAlignment="1" applyProtection="1">
      <alignment horizontal="center"/>
    </xf>
    <xf numFmtId="164" fontId="0" fillId="0" borderId="0" xfId="0" applyFill="1" applyBorder="1" applyProtection="1"/>
    <xf numFmtId="164" fontId="5" fillId="0" borderId="13" xfId="0" applyFont="1" applyBorder="1" applyAlignment="1" applyProtection="1">
      <alignment horizontal="center"/>
    </xf>
    <xf numFmtId="164" fontId="4" fillId="0" borderId="0" xfId="0" applyFont="1" applyAlignment="1" applyProtection="1">
      <alignment horizontal="center"/>
    </xf>
    <xf numFmtId="164" fontId="4" fillId="0" borderId="0" xfId="0" applyFont="1" applyProtection="1"/>
    <xf numFmtId="164" fontId="0" fillId="0" borderId="18" xfId="0" applyBorder="1" applyProtection="1"/>
    <xf numFmtId="164" fontId="0" fillId="0" borderId="5" xfId="0" applyBorder="1" applyProtection="1"/>
    <xf numFmtId="164" fontId="0" fillId="0" borderId="27" xfId="0" applyBorder="1" applyProtection="1"/>
    <xf numFmtId="164" fontId="0" fillId="0" borderId="1" xfId="0" applyBorder="1" applyProtection="1"/>
    <xf numFmtId="164" fontId="0" fillId="0" borderId="12" xfId="0" applyBorder="1" applyProtection="1"/>
    <xf numFmtId="164" fontId="5" fillId="0" borderId="1" xfId="0" applyFont="1" applyFill="1" applyBorder="1" applyAlignment="1" applyProtection="1"/>
    <xf numFmtId="164" fontId="0" fillId="0" borderId="0" xfId="0" applyFill="1" applyBorder="1" applyAlignment="1" applyProtection="1"/>
    <xf numFmtId="164" fontId="5" fillId="0" borderId="9" xfId="0" applyFont="1" applyBorder="1" applyAlignment="1" applyProtection="1">
      <alignment horizontal="center"/>
    </xf>
    <xf numFmtId="164" fontId="5" fillId="0" borderId="0" xfId="0" applyFont="1" applyAlignment="1" applyProtection="1">
      <alignment horizontal="center"/>
    </xf>
    <xf numFmtId="164" fontId="4" fillId="0" borderId="27" xfId="0" applyFont="1" applyBorder="1" applyAlignment="1" applyProtection="1">
      <alignment horizontal="center"/>
    </xf>
    <xf numFmtId="164" fontId="4" fillId="0" borderId="0" xfId="0" applyFont="1" applyBorder="1" applyProtection="1"/>
    <xf numFmtId="164" fontId="4" fillId="0" borderId="12" xfId="0" applyFont="1" applyBorder="1" applyAlignment="1" applyProtection="1">
      <alignment horizontal="center"/>
    </xf>
    <xf numFmtId="164" fontId="5" fillId="0" borderId="12" xfId="0" applyFont="1" applyBorder="1" applyAlignment="1" applyProtection="1">
      <alignment horizontal="center"/>
    </xf>
    <xf numFmtId="164" fontId="4" fillId="0" borderId="0" xfId="0" applyFont="1" applyFill="1" applyBorder="1" applyAlignment="1" applyProtection="1">
      <alignment horizontal="center"/>
    </xf>
    <xf numFmtId="164" fontId="5" fillId="0" borderId="0" xfId="0" applyFont="1" applyBorder="1" applyProtection="1"/>
    <xf numFmtId="164" fontId="4" fillId="0" borderId="16" xfId="0" applyFont="1" applyBorder="1" applyAlignment="1" applyProtection="1">
      <alignment horizontal="center"/>
    </xf>
    <xf numFmtId="164" fontId="4" fillId="0" borderId="28" xfId="0" applyFont="1" applyBorder="1" applyAlignment="1" applyProtection="1">
      <alignment horizontal="center"/>
    </xf>
    <xf numFmtId="164" fontId="4" fillId="0" borderId="11" xfId="0" applyFont="1" applyBorder="1" applyAlignment="1" applyProtection="1">
      <alignment horizontal="center"/>
    </xf>
    <xf numFmtId="164" fontId="5" fillId="2" borderId="0" xfId="0" applyFont="1" applyFill="1" applyBorder="1" applyAlignment="1" applyProtection="1">
      <alignment horizontal="center"/>
    </xf>
    <xf numFmtId="164" fontId="5" fillId="0" borderId="0" xfId="0" applyFont="1" applyFill="1" applyBorder="1" applyAlignment="1" applyProtection="1">
      <alignment horizontal="center"/>
    </xf>
    <xf numFmtId="164" fontId="0" fillId="0" borderId="0" xfId="0" applyFill="1" applyProtection="1"/>
    <xf numFmtId="164" fontId="5" fillId="0" borderId="1" xfId="0" applyFont="1" applyFill="1" applyBorder="1" applyAlignment="1" applyProtection="1">
      <alignment horizontal="center"/>
    </xf>
    <xf numFmtId="164" fontId="4" fillId="2" borderId="0" xfId="0" applyFont="1" applyFill="1" applyBorder="1" applyAlignment="1" applyProtection="1">
      <alignment horizontal="center"/>
    </xf>
    <xf numFmtId="164" fontId="5" fillId="0" borderId="29" xfId="0" applyFont="1" applyFill="1" applyBorder="1" applyAlignment="1" applyProtection="1">
      <alignment horizontal="center"/>
    </xf>
    <xf numFmtId="164" fontId="5" fillId="0" borderId="10" xfId="0" applyFont="1" applyFill="1" applyBorder="1" applyAlignment="1" applyProtection="1">
      <alignment horizontal="center"/>
    </xf>
    <xf numFmtId="164" fontId="4" fillId="0" borderId="10" xfId="0" applyFont="1" applyFill="1" applyBorder="1" applyAlignment="1" applyProtection="1">
      <alignment horizontal="center"/>
    </xf>
    <xf numFmtId="164" fontId="4" fillId="2" borderId="10" xfId="0" applyFont="1" applyFill="1" applyBorder="1" applyAlignment="1" applyProtection="1">
      <alignment horizontal="center"/>
    </xf>
    <xf numFmtId="164" fontId="5" fillId="0" borderId="8" xfId="0" applyFont="1" applyFill="1" applyBorder="1" applyAlignment="1" applyProtection="1">
      <alignment horizontal="center"/>
    </xf>
    <xf numFmtId="164" fontId="4" fillId="0" borderId="8" xfId="0" applyFont="1" applyFill="1" applyBorder="1" applyAlignment="1" applyProtection="1">
      <alignment horizontal="center"/>
    </xf>
    <xf numFmtId="164" fontId="5" fillId="0" borderId="13" xfId="0" applyFont="1" applyFill="1" applyBorder="1" applyAlignment="1" applyProtection="1">
      <alignment horizontal="center"/>
    </xf>
    <xf numFmtId="164" fontId="5" fillId="0" borderId="9" xfId="0" applyFont="1" applyFill="1" applyBorder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4" fontId="4" fillId="0" borderId="5" xfId="0" applyFont="1" applyFill="1" applyBorder="1" applyAlignment="1" applyProtection="1">
      <alignment horizontal="center"/>
    </xf>
    <xf numFmtId="170" fontId="4" fillId="0" borderId="27" xfId="0" applyNumberFormat="1" applyFont="1" applyFill="1" applyBorder="1" applyAlignment="1" applyProtection="1">
      <alignment horizontal="center"/>
    </xf>
    <xf numFmtId="170" fontId="4" fillId="0" borderId="12" xfId="0" applyNumberFormat="1" applyFont="1" applyFill="1" applyBorder="1" applyAlignment="1" applyProtection="1">
      <alignment horizontal="center"/>
    </xf>
    <xf numFmtId="164" fontId="4" fillId="0" borderId="1" xfId="0" applyFont="1" applyFill="1" applyBorder="1" applyAlignment="1" applyProtection="1">
      <alignment horizontal="center"/>
    </xf>
    <xf numFmtId="164" fontId="6" fillId="0" borderId="0" xfId="0" applyFont="1" applyBorder="1" applyProtection="1"/>
    <xf numFmtId="164" fontId="5" fillId="0" borderId="3" xfId="0" applyFont="1" applyFill="1" applyBorder="1" applyAlignment="1" applyProtection="1">
      <alignment horizontal="center"/>
    </xf>
    <xf numFmtId="164" fontId="6" fillId="0" borderId="8" xfId="0" applyFont="1" applyFill="1" applyBorder="1" applyAlignment="1" applyProtection="1">
      <alignment horizontal="center"/>
    </xf>
    <xf numFmtId="170" fontId="4" fillId="0" borderId="30" xfId="0" applyNumberFormat="1" applyFont="1" applyFill="1" applyBorder="1" applyAlignment="1" applyProtection="1">
      <alignment horizontal="center"/>
    </xf>
    <xf numFmtId="170" fontId="5" fillId="0" borderId="31" xfId="0" applyNumberFormat="1" applyFont="1" applyFill="1" applyBorder="1" applyAlignment="1" applyProtection="1">
      <alignment horizontal="center"/>
    </xf>
    <xf numFmtId="170" fontId="4" fillId="0" borderId="31" xfId="0" applyNumberFormat="1" applyFont="1" applyFill="1" applyBorder="1" applyAlignment="1" applyProtection="1">
      <alignment horizontal="center"/>
    </xf>
    <xf numFmtId="170" fontId="4" fillId="0" borderId="32" xfId="0" applyNumberFormat="1" applyFont="1" applyFill="1" applyBorder="1" applyAlignment="1" applyProtection="1">
      <alignment horizontal="center"/>
    </xf>
    <xf numFmtId="170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4" fontId="5" fillId="2" borderId="10" xfId="0" applyFont="1" applyFill="1" applyBorder="1" applyAlignment="1" applyProtection="1">
      <alignment horizontal="center"/>
    </xf>
    <xf numFmtId="170" fontId="5" fillId="0" borderId="34" xfId="0" applyNumberFormat="1" applyFont="1" applyFill="1" applyBorder="1" applyAlignment="1" applyProtection="1">
      <alignment horizontal="center"/>
    </xf>
    <xf numFmtId="170" fontId="5" fillId="0" borderId="32" xfId="0" applyNumberFormat="1" applyFont="1" applyFill="1" applyBorder="1" applyAlignment="1" applyProtection="1">
      <alignment horizontal="center"/>
    </xf>
    <xf numFmtId="170" fontId="5" fillId="2" borderId="31" xfId="0" applyNumberFormat="1" applyFont="1" applyFill="1" applyBorder="1" applyAlignment="1" applyProtection="1">
      <alignment horizontal="center"/>
    </xf>
    <xf numFmtId="164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4" fontId="4" fillId="0" borderId="18" xfId="0" applyFont="1" applyFill="1" applyBorder="1" applyAlignment="1" applyProtection="1">
      <alignment horizontal="center"/>
    </xf>
    <xf numFmtId="164" fontId="4" fillId="0" borderId="27" xfId="0" applyFont="1" applyFill="1" applyBorder="1" applyAlignment="1" applyProtection="1">
      <alignment horizontal="center"/>
    </xf>
    <xf numFmtId="164" fontId="4" fillId="0" borderId="12" xfId="0" applyFont="1" applyFill="1" applyBorder="1" applyAlignment="1" applyProtection="1">
      <alignment horizontal="center"/>
    </xf>
    <xf numFmtId="164" fontId="6" fillId="0" borderId="0" xfId="0" applyFont="1" applyBorder="1" applyAlignment="1" applyProtection="1"/>
    <xf numFmtId="164" fontId="4" fillId="0" borderId="0" xfId="0" applyFont="1" applyBorder="1" applyAlignment="1" applyProtection="1"/>
    <xf numFmtId="164" fontId="0" fillId="0" borderId="0" xfId="0" applyAlignment="1" applyProtection="1"/>
    <xf numFmtId="164" fontId="0" fillId="0" borderId="0" xfId="0" applyFill="1" applyAlignment="1" applyProtection="1"/>
    <xf numFmtId="164" fontId="4" fillId="0" borderId="16" xfId="0" applyFont="1" applyFill="1" applyBorder="1" applyAlignment="1" applyProtection="1">
      <alignment horizontal="center"/>
    </xf>
    <xf numFmtId="164" fontId="4" fillId="0" borderId="28" xfId="0" applyFont="1" applyFill="1" applyBorder="1" applyAlignment="1" applyProtection="1">
      <alignment horizontal="center"/>
    </xf>
    <xf numFmtId="164" fontId="4" fillId="0" borderId="11" xfId="0" applyFont="1" applyFill="1" applyBorder="1" applyAlignment="1" applyProtection="1">
      <alignment horizontal="center"/>
    </xf>
    <xf numFmtId="164" fontId="4" fillId="0" borderId="35" xfId="0" applyFont="1" applyFill="1" applyBorder="1" applyAlignment="1" applyProtection="1">
      <alignment horizontal="center"/>
    </xf>
    <xf numFmtId="164" fontId="4" fillId="0" borderId="0" xfId="0" applyFont="1" applyFill="1" applyAlignment="1" applyProtection="1">
      <alignment horizontal="center"/>
    </xf>
    <xf numFmtId="164" fontId="4" fillId="2" borderId="0" xfId="0" applyFont="1" applyFill="1" applyAlignment="1" applyProtection="1">
      <alignment horizontal="center"/>
    </xf>
    <xf numFmtId="169" fontId="4" fillId="0" borderId="0" xfId="0" applyNumberFormat="1" applyFont="1" applyFill="1" applyAlignment="1" applyProtection="1">
      <alignment horizontal="center"/>
    </xf>
    <xf numFmtId="169" fontId="4" fillId="0" borderId="0" xfId="0" applyNumberFormat="1" applyFont="1" applyAlignment="1" applyProtection="1">
      <alignment horizontal="center"/>
    </xf>
    <xf numFmtId="164" fontId="8" fillId="0" borderId="36" xfId="0" applyFont="1" applyBorder="1" applyAlignment="1">
      <alignment vertical="center"/>
    </xf>
    <xf numFmtId="164" fontId="8" fillId="0" borderId="36" xfId="0" applyFont="1" applyBorder="1"/>
    <xf numFmtId="164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4" fontId="5" fillId="3" borderId="0" xfId="0" applyNumberFormat="1" applyFont="1" applyFill="1" applyBorder="1" applyAlignment="1" applyProtection="1">
      <alignment horizontal="center"/>
    </xf>
    <xf numFmtId="164" fontId="4" fillId="0" borderId="0" xfId="0" applyFont="1" applyAlignment="1" applyProtection="1">
      <alignment horizontal="left"/>
    </xf>
    <xf numFmtId="168" fontId="5" fillId="3" borderId="6" xfId="0" applyNumberFormat="1" applyFont="1" applyFill="1" applyBorder="1" applyAlignment="1" applyProtection="1">
      <alignment horizontal="center"/>
      <protection locked="0"/>
    </xf>
    <xf numFmtId="169" fontId="5" fillId="0" borderId="0" xfId="0" applyNumberFormat="1" applyFont="1" applyBorder="1" applyAlignment="1" applyProtection="1">
      <alignment horizontal="center"/>
    </xf>
    <xf numFmtId="171" fontId="4" fillId="0" borderId="6" xfId="0" applyNumberFormat="1" applyFont="1" applyFill="1" applyBorder="1" applyAlignment="1" applyProtection="1">
      <alignment horizontal="right"/>
    </xf>
    <xf numFmtId="171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1" fontId="5" fillId="0" borderId="7" xfId="0" applyNumberFormat="1" applyFont="1" applyBorder="1" applyAlignment="1" applyProtection="1">
      <alignment horizontal="right"/>
    </xf>
    <xf numFmtId="164" fontId="12" fillId="0" borderId="0" xfId="0" applyFont="1" applyAlignment="1" applyProtection="1">
      <alignment horizontal="left" indent="8"/>
      <protection locked="0"/>
    </xf>
    <xf numFmtId="164" fontId="21" fillId="0" borderId="0" xfId="0" applyFont="1" applyAlignment="1" applyProtection="1">
      <alignment horizontal="left" indent="8"/>
      <protection locked="0"/>
    </xf>
    <xf numFmtId="164" fontId="8" fillId="0" borderId="0" xfId="0" applyFont="1" applyAlignment="1" applyProtection="1">
      <protection locked="0"/>
    </xf>
    <xf numFmtId="164" fontId="12" fillId="0" borderId="0" xfId="0" applyFont="1" applyAlignment="1" applyProtection="1">
      <protection locked="0"/>
    </xf>
    <xf numFmtId="164" fontId="13" fillId="0" borderId="0" xfId="0" applyFont="1" applyAlignment="1" applyProtection="1">
      <protection locked="0"/>
    </xf>
    <xf numFmtId="164" fontId="14" fillId="0" borderId="0" xfId="0" applyFont="1" applyAlignment="1" applyProtection="1">
      <alignment horizontal="centerContinuous"/>
      <protection locked="0"/>
    </xf>
    <xf numFmtId="164" fontId="14" fillId="0" borderId="0" xfId="0" applyFont="1" applyAlignment="1" applyProtection="1">
      <protection locked="0"/>
    </xf>
    <xf numFmtId="164" fontId="12" fillId="0" borderId="0" xfId="0" applyFont="1" applyAlignment="1" applyProtection="1">
      <alignment horizontal="centerContinuous"/>
      <protection locked="0"/>
    </xf>
    <xf numFmtId="164" fontId="8" fillId="0" borderId="0" xfId="0" applyFont="1" applyBorder="1" applyAlignment="1" applyProtection="1">
      <alignment vertical="center"/>
      <protection locked="0"/>
    </xf>
    <xf numFmtId="164" fontId="12" fillId="0" borderId="0" xfId="0" applyFont="1" applyBorder="1" applyProtection="1">
      <protection locked="0"/>
    </xf>
    <xf numFmtId="164" fontId="12" fillId="0" borderId="0" xfId="0" applyFont="1" applyBorder="1" applyAlignment="1" applyProtection="1">
      <alignment vertical="center"/>
      <protection locked="0"/>
    </xf>
    <xf numFmtId="164" fontId="8" fillId="0" borderId="0" xfId="0" applyFont="1" applyBorder="1" applyAlignment="1" applyProtection="1">
      <alignment horizontal="centerContinuous" vertical="center"/>
      <protection locked="0"/>
    </xf>
    <xf numFmtId="164" fontId="13" fillId="0" borderId="0" xfId="0" applyFont="1" applyBorder="1" applyAlignment="1" applyProtection="1">
      <alignment vertical="center"/>
      <protection locked="0"/>
    </xf>
    <xf numFmtId="164" fontId="13" fillId="0" borderId="0" xfId="0" applyFont="1" applyAlignment="1" applyProtection="1">
      <alignment vertical="center"/>
      <protection locked="0"/>
    </xf>
    <xf numFmtId="164" fontId="12" fillId="0" borderId="0" xfId="0" applyFont="1" applyAlignment="1" applyProtection="1">
      <alignment vertical="center"/>
      <protection locked="0"/>
    </xf>
    <xf numFmtId="164" fontId="13" fillId="0" borderId="0" xfId="0" applyFont="1" applyBorder="1" applyProtection="1">
      <protection locked="0"/>
    </xf>
    <xf numFmtId="164" fontId="8" fillId="0" borderId="0" xfId="0" applyFont="1" applyBorder="1" applyAlignment="1" applyProtection="1">
      <alignment horizontal="left" vertical="center"/>
      <protection locked="0"/>
    </xf>
    <xf numFmtId="164" fontId="8" fillId="0" borderId="0" xfId="0" applyFont="1" applyBorder="1" applyAlignment="1" applyProtection="1">
      <alignment horizontal="center" vertical="center"/>
      <protection locked="0"/>
    </xf>
    <xf numFmtId="164" fontId="8" fillId="0" borderId="0" xfId="0" applyFont="1" applyBorder="1" applyAlignment="1" applyProtection="1">
      <alignment horizontal="center"/>
      <protection locked="0"/>
    </xf>
    <xf numFmtId="164" fontId="12" fillId="0" borderId="0" xfId="0" applyFont="1" applyAlignment="1" applyProtection="1">
      <alignment vertical="top"/>
      <protection locked="0"/>
    </xf>
    <xf numFmtId="164" fontId="8" fillId="0" borderId="0" xfId="0" applyFont="1" applyBorder="1" applyAlignment="1" applyProtection="1">
      <alignment horizontal="center" vertical="top"/>
      <protection locked="0"/>
    </xf>
    <xf numFmtId="164" fontId="8" fillId="0" borderId="0" xfId="0" applyFont="1" applyBorder="1" applyAlignment="1" applyProtection="1">
      <alignment vertical="top"/>
      <protection locked="0"/>
    </xf>
    <xf numFmtId="164" fontId="18" fillId="0" borderId="0" xfId="0" applyFont="1" applyProtection="1">
      <protection locked="0"/>
    </xf>
    <xf numFmtId="164" fontId="19" fillId="0" borderId="0" xfId="0" applyFont="1" applyProtection="1">
      <protection locked="0"/>
    </xf>
    <xf numFmtId="164" fontId="20" fillId="0" borderId="0" xfId="0" applyFont="1" applyProtection="1">
      <protection locked="0"/>
    </xf>
    <xf numFmtId="164" fontId="8" fillId="0" borderId="0" xfId="0" applyFont="1" applyFill="1" applyBorder="1" applyAlignment="1" applyProtection="1">
      <alignment horizontal="center"/>
      <protection locked="0"/>
    </xf>
    <xf numFmtId="164" fontId="8" fillId="0" borderId="26" xfId="0" applyFont="1" applyBorder="1" applyProtection="1"/>
    <xf numFmtId="164" fontId="9" fillId="0" borderId="26" xfId="0" applyFont="1" applyBorder="1" applyAlignment="1" applyProtection="1">
      <alignment horizontal="left" vertical="center"/>
    </xf>
    <xf numFmtId="164" fontId="9" fillId="0" borderId="26" xfId="0" applyFont="1" applyBorder="1" applyAlignment="1" applyProtection="1">
      <alignment horizontal="center" vertical="center"/>
    </xf>
    <xf numFmtId="164" fontId="8" fillId="0" borderId="26" xfId="0" applyFont="1" applyBorder="1" applyAlignment="1" applyProtection="1">
      <alignment horizontal="center"/>
    </xf>
    <xf numFmtId="164" fontId="13" fillId="0" borderId="0" xfId="0" applyFont="1" applyProtection="1"/>
    <xf numFmtId="164" fontId="17" fillId="0" borderId="26" xfId="0" applyFont="1" applyBorder="1" applyAlignment="1" applyProtection="1">
      <alignment horizontal="center"/>
    </xf>
    <xf numFmtId="164" fontId="17" fillId="0" borderId="36" xfId="0" applyFont="1" applyBorder="1" applyAlignment="1" applyProtection="1">
      <alignment horizontal="center"/>
    </xf>
    <xf numFmtId="164" fontId="8" fillId="0" borderId="26" xfId="0" applyFont="1" applyBorder="1" applyAlignment="1" applyProtection="1">
      <alignment vertical="center"/>
    </xf>
    <xf numFmtId="164" fontId="12" fillId="0" borderId="0" xfId="0" applyFont="1" applyAlignment="1" applyProtection="1">
      <alignment horizontal="right"/>
      <protection locked="0"/>
    </xf>
    <xf numFmtId="164" fontId="8" fillId="0" borderId="0" xfId="0" applyFont="1" applyAlignment="1" applyProtection="1">
      <alignment horizontal="right"/>
      <protection locked="0"/>
    </xf>
    <xf numFmtId="164" fontId="8" fillId="0" borderId="0" xfId="0" applyFont="1" applyAlignment="1">
      <alignment horizontal="right"/>
    </xf>
    <xf numFmtId="164" fontId="5" fillId="0" borderId="37" xfId="0" applyFont="1" applyBorder="1" applyAlignment="1" applyProtection="1">
      <alignment horizontal="center"/>
    </xf>
    <xf numFmtId="168" fontId="4" fillId="3" borderId="7" xfId="0" applyNumberFormat="1" applyFont="1" applyFill="1" applyBorder="1" applyAlignment="1" applyProtection="1">
      <alignment horizontal="center"/>
      <protection locked="0"/>
    </xf>
    <xf numFmtId="168" fontId="5" fillId="3" borderId="8" xfId="0" applyNumberFormat="1" applyFont="1" applyFill="1" applyBorder="1" applyAlignment="1" applyProtection="1">
      <alignment horizontal="center"/>
      <protection locked="0"/>
    </xf>
    <xf numFmtId="168" fontId="5" fillId="0" borderId="16" xfId="0" applyNumberFormat="1" applyFont="1" applyBorder="1" applyAlignment="1" applyProtection="1">
      <alignment horizontal="center"/>
    </xf>
    <xf numFmtId="168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4" fontId="27" fillId="0" borderId="38" xfId="0" applyNumberFormat="1" applyFont="1" applyBorder="1" applyAlignment="1" applyProtection="1">
      <alignment horizontal="center"/>
    </xf>
    <xf numFmtId="164" fontId="27" fillId="0" borderId="39" xfId="0" applyNumberFormat="1" applyFont="1" applyBorder="1" applyAlignment="1" applyProtection="1">
      <alignment horizontal="center"/>
    </xf>
    <xf numFmtId="164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4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4" fontId="4" fillId="0" borderId="0" xfId="0" applyFont="1" applyAlignment="1" applyProtection="1">
      <alignment horizontal="center"/>
      <protection locked="0"/>
    </xf>
    <xf numFmtId="164" fontId="14" fillId="0" borderId="0" xfId="0" applyFont="1" applyBorder="1" applyProtection="1">
      <protection locked="0"/>
    </xf>
    <xf numFmtId="170" fontId="4" fillId="2" borderId="0" xfId="0" applyNumberFormat="1" applyFont="1" applyFill="1" applyBorder="1" applyAlignment="1" applyProtection="1">
      <alignment horizontal="center"/>
    </xf>
    <xf numFmtId="165" fontId="0" fillId="0" borderId="0" xfId="0" applyNumberFormat="1" applyProtection="1"/>
    <xf numFmtId="168" fontId="0" fillId="0" borderId="0" xfId="0" applyNumberFormat="1"/>
    <xf numFmtId="165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4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0" fontId="4" fillId="0" borderId="0" xfId="0" applyNumberFormat="1" applyFont="1" applyProtection="1"/>
    <xf numFmtId="167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0" fontId="0" fillId="0" borderId="0" xfId="0" applyNumberFormat="1" applyBorder="1"/>
    <xf numFmtId="164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3" fontId="4" fillId="0" borderId="6" xfId="0" applyNumberFormat="1" applyFont="1" applyBorder="1" applyAlignment="1" applyProtection="1">
      <alignment horizontal="center"/>
    </xf>
    <xf numFmtId="173" fontId="5" fillId="0" borderId="6" xfId="0" applyNumberFormat="1" applyFont="1" applyFill="1" applyBorder="1" applyAlignment="1" applyProtection="1">
      <alignment horizontal="center"/>
    </xf>
    <xf numFmtId="175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3" fontId="4" fillId="0" borderId="0" xfId="0" applyNumberFormat="1" applyFont="1" applyProtection="1"/>
    <xf numFmtId="168" fontId="5" fillId="0" borderId="0" xfId="0" applyNumberFormat="1" applyFont="1" applyBorder="1" applyAlignment="1" applyProtection="1">
      <alignment horizontal="center"/>
    </xf>
    <xf numFmtId="165" fontId="0" fillId="0" borderId="0" xfId="0" applyNumberFormat="1" applyFill="1" applyBorder="1"/>
    <xf numFmtId="168" fontId="24" fillId="0" borderId="0" xfId="1" applyNumberFormat="1" applyBorder="1" applyAlignment="1">
      <alignment horizontal="right"/>
    </xf>
    <xf numFmtId="169" fontId="0" fillId="0" borderId="0" xfId="0" applyNumberFormat="1" applyBorder="1"/>
    <xf numFmtId="170" fontId="5" fillId="2" borderId="7" xfId="0" applyNumberFormat="1" applyFont="1" applyFill="1" applyBorder="1" applyAlignment="1" applyProtection="1">
      <alignment horizontal="center"/>
    </xf>
    <xf numFmtId="164" fontId="5" fillId="0" borderId="8" xfId="0" applyFont="1" applyBorder="1" applyAlignment="1" applyProtection="1">
      <alignment horizontal="center"/>
    </xf>
    <xf numFmtId="43" fontId="0" fillId="0" borderId="0" xfId="0" applyNumberFormat="1" applyProtection="1"/>
    <xf numFmtId="170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4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164" fontId="5" fillId="3" borderId="1" xfId="0" applyFont="1" applyFill="1" applyBorder="1" applyAlignment="1" applyProtection="1">
      <alignment horizontal="center"/>
    </xf>
    <xf numFmtId="164" fontId="5" fillId="3" borderId="0" xfId="0" applyFont="1" applyFill="1" applyBorder="1" applyAlignment="1" applyProtection="1">
      <alignment horizontal="center"/>
    </xf>
    <xf numFmtId="164" fontId="5" fillId="3" borderId="12" xfId="0" applyFont="1" applyFill="1" applyBorder="1" applyAlignment="1" applyProtection="1">
      <alignment horizontal="center"/>
    </xf>
    <xf numFmtId="164" fontId="6" fillId="0" borderId="5" xfId="0" applyFont="1" applyBorder="1" applyAlignment="1">
      <alignment horizontal="center"/>
    </xf>
    <xf numFmtId="164" fontId="7" fillId="0" borderId="5" xfId="0" applyFont="1" applyBorder="1" applyAlignment="1"/>
    <xf numFmtId="164" fontId="7" fillId="0" borderId="27" xfId="0" applyFont="1" applyBorder="1" applyAlignment="1"/>
    <xf numFmtId="164" fontId="4" fillId="0" borderId="44" xfId="0" applyFont="1" applyBorder="1" applyAlignment="1"/>
    <xf numFmtId="164" fontId="0" fillId="0" borderId="0" xfId="0" applyBorder="1" applyAlignment="1"/>
    <xf numFmtId="164" fontId="0" fillId="0" borderId="19" xfId="0" applyBorder="1" applyAlignment="1"/>
    <xf numFmtId="164" fontId="4" fillId="3" borderId="44" xfId="0" applyFont="1" applyFill="1" applyBorder="1" applyAlignment="1" applyProtection="1">
      <protection locked="0"/>
    </xf>
    <xf numFmtId="164" fontId="0" fillId="3" borderId="0" xfId="0" applyFill="1" applyBorder="1" applyAlignment="1" applyProtection="1">
      <protection locked="0"/>
    </xf>
    <xf numFmtId="164" fontId="0" fillId="3" borderId="19" xfId="0" applyFill="1" applyBorder="1" applyAlignment="1" applyProtection="1">
      <protection locked="0"/>
    </xf>
    <xf numFmtId="164" fontId="4" fillId="0" borderId="45" xfId="0" applyFont="1" applyBorder="1" applyAlignment="1"/>
    <xf numFmtId="164" fontId="0" fillId="0" borderId="8" xfId="0" applyBorder="1" applyAlignment="1"/>
    <xf numFmtId="164" fontId="0" fillId="0" borderId="46" xfId="0" applyBorder="1" applyAlignment="1"/>
    <xf numFmtId="164" fontId="5" fillId="0" borderId="47" xfId="0" applyFont="1" applyBorder="1" applyAlignment="1">
      <alignment horizontal="left"/>
    </xf>
    <xf numFmtId="164" fontId="0" fillId="0" borderId="15" xfId="0" applyBorder="1" applyAlignment="1">
      <alignment horizontal="left"/>
    </xf>
    <xf numFmtId="164" fontId="0" fillId="0" borderId="48" xfId="0" applyBorder="1" applyAlignment="1">
      <alignment horizontal="left"/>
    </xf>
    <xf numFmtId="164" fontId="5" fillId="3" borderId="0" xfId="0" applyFont="1" applyFill="1" applyBorder="1" applyAlignment="1" applyProtection="1">
      <protection locked="0"/>
    </xf>
    <xf numFmtId="164" fontId="0" fillId="3" borderId="12" xfId="0" applyFill="1" applyBorder="1" applyAlignment="1" applyProtection="1">
      <protection locked="0"/>
    </xf>
    <xf numFmtId="164" fontId="4" fillId="0" borderId="0" xfId="0" applyFont="1" applyBorder="1" applyAlignment="1"/>
    <xf numFmtId="164" fontId="4" fillId="0" borderId="19" xfId="0" applyFont="1" applyBorder="1" applyAlignment="1"/>
    <xf numFmtId="164" fontId="6" fillId="0" borderId="0" xfId="0" applyFont="1" applyBorder="1" applyAlignment="1" applyProtection="1">
      <alignment horizontal="center"/>
    </xf>
    <xf numFmtId="164" fontId="0" fillId="0" borderId="0" xfId="0" applyBorder="1" applyAlignment="1" applyProtection="1"/>
    <xf numFmtId="164" fontId="5" fillId="3" borderId="1" xfId="0" applyFont="1" applyFill="1" applyBorder="1" applyAlignment="1" applyProtection="1"/>
    <xf numFmtId="164" fontId="5" fillId="3" borderId="0" xfId="0" applyFont="1" applyFill="1" applyBorder="1" applyAlignment="1" applyProtection="1"/>
    <xf numFmtId="164" fontId="5" fillId="2" borderId="1" xfId="0" applyFont="1" applyFill="1" applyBorder="1" applyAlignment="1" applyProtection="1"/>
    <xf numFmtId="164" fontId="0" fillId="2" borderId="0" xfId="0" applyFill="1" applyBorder="1" applyAlignment="1" applyProtection="1"/>
    <xf numFmtId="164" fontId="6" fillId="0" borderId="0" xfId="0" quotePrefix="1" applyNumberFormat="1" applyFont="1" applyFill="1" applyBorder="1" applyAlignment="1" applyProtection="1">
      <alignment horizontal="center"/>
    </xf>
    <xf numFmtId="164" fontId="0" fillId="0" borderId="0" xfId="0" applyBorder="1" applyAlignment="1" applyProtection="1">
      <alignment horizontal="center"/>
    </xf>
    <xf numFmtId="164" fontId="5" fillId="2" borderId="0" xfId="0" applyFont="1" applyFill="1" applyBorder="1" applyAlignment="1" applyProtection="1"/>
    <xf numFmtId="164" fontId="9" fillId="0" borderId="0" xfId="0" applyFont="1" applyBorder="1" applyAlignment="1" applyProtection="1">
      <alignment horizontal="left" wrapText="1"/>
      <protection locked="0"/>
    </xf>
    <xf numFmtId="164" fontId="9" fillId="0" borderId="0" xfId="0" applyFont="1" applyAlignment="1">
      <alignment horizontal="center" vertical="center"/>
    </xf>
    <xf numFmtId="164" fontId="9" fillId="0" borderId="0" xfId="0" applyFont="1" applyAlignment="1">
      <alignment horizontal="center"/>
    </xf>
    <xf numFmtId="164" fontId="12" fillId="0" borderId="0" xfId="0" applyFont="1" applyAlignment="1">
      <alignment wrapText="1"/>
    </xf>
    <xf numFmtId="164" fontId="12" fillId="0" borderId="0" xfId="0" applyFont="1" applyAlignment="1"/>
    <xf numFmtId="164" fontId="26" fillId="0" borderId="0" xfId="0" applyFont="1" applyAlignment="1">
      <alignment wrapText="1"/>
    </xf>
    <xf numFmtId="164" fontId="16" fillId="0" borderId="26" xfId="0" applyFont="1" applyBorder="1" applyAlignment="1" applyProtection="1">
      <alignment horizontal="center" vertical="center"/>
    </xf>
    <xf numFmtId="164" fontId="8" fillId="0" borderId="36" xfId="0" applyFont="1" applyBorder="1" applyAlignment="1" applyProtection="1">
      <alignment vertical="center"/>
    </xf>
    <xf numFmtId="164" fontId="8" fillId="0" borderId="7" xfId="0" applyFont="1" applyBorder="1" applyAlignment="1" applyProtection="1">
      <alignment vertical="center"/>
    </xf>
    <xf numFmtId="164" fontId="8" fillId="0" borderId="49" xfId="0" applyFont="1" applyBorder="1" applyAlignment="1" applyProtection="1">
      <alignment vertical="center"/>
    </xf>
    <xf numFmtId="164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03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August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 06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September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647699</xdr:colOff>
      <xdr:row>15</xdr:row>
      <xdr:rowOff>50953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181100" y="2105025"/>
          <a:ext cx="8940800" cy="917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685783</xdr:colOff>
      <xdr:row>23</xdr:row>
      <xdr:rowOff>38150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181100" y="4013200"/>
          <a:ext cx="8966183" cy="596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of August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 2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016</a:t>
          </a:r>
        </a:p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opLeftCell="A34" zoomScaleNormal="100" workbookViewId="0">
      <selection activeCell="F84" sqref="F84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8.25" style="275" customWidth="1"/>
    <col min="10" max="10" width="8.75" style="104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188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2" t="s">
        <v>165</v>
      </c>
      <c r="B8" s="393"/>
      <c r="C8" s="393"/>
      <c r="D8" s="393"/>
      <c r="E8" s="393"/>
      <c r="F8" s="393"/>
      <c r="G8" s="393"/>
      <c r="H8" s="394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12"/>
      <c r="H10" s="389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F89</f>
        <v>1356.9349999999999</v>
      </c>
      <c r="C17" s="287">
        <v>37.119999999999997</v>
      </c>
      <c r="D17" s="285">
        <f>ROUND(SUM($B$17,C17),3)</f>
        <v>1394.0550000000001</v>
      </c>
      <c r="E17" s="285">
        <f>ROUND(D17+(D17*$E$15),3)</f>
        <v>1603.163</v>
      </c>
      <c r="F17" s="285">
        <f>ROUND(E17+(E17*$F$15),3)</f>
        <v>1827.606</v>
      </c>
      <c r="G17" s="285">
        <f>ROUND(F17,0)</f>
        <v>1828</v>
      </c>
      <c r="H17" s="289">
        <f>G17</f>
        <v>1828</v>
      </c>
      <c r="I17" s="254"/>
      <c r="L17" s="351">
        <v>1939</v>
      </c>
      <c r="M17" s="339">
        <f>H17-L17</f>
        <v>-111</v>
      </c>
      <c r="P17" s="208"/>
      <c r="T17" s="186"/>
    </row>
    <row r="18" spans="1:20" x14ac:dyDescent="0.2">
      <c r="A18" s="3" t="s">
        <v>26</v>
      </c>
      <c r="B18" s="199"/>
      <c r="C18" s="288">
        <v>45.22</v>
      </c>
      <c r="D18" s="286">
        <f t="shared" ref="D18:D33" si="0">ROUND(SUM($B$17,C18),3)</f>
        <v>1402.155</v>
      </c>
      <c r="E18" s="286">
        <f t="shared" ref="E18:E33" si="1">ROUND(D18+(D18*$E$15),3)</f>
        <v>1612.4780000000001</v>
      </c>
      <c r="F18" s="286">
        <f t="shared" ref="F18:F32" si="2">ROUND(E18+(E18*$F$15),3)</f>
        <v>1838.2249999999999</v>
      </c>
      <c r="G18" s="286">
        <f t="shared" ref="G18:G33" si="3">ROUND(F18,0)</f>
        <v>1838</v>
      </c>
      <c r="H18" s="290">
        <f t="shared" ref="H18:H33" si="4">IF(G18-L18=$H$17-$L$17,G18,IF(G18-L18&lt;$G$17-$L$17,G18+1,IF(G18-L18&gt;$G$17-$L$17,G18-1,FALSE)))</f>
        <v>1839</v>
      </c>
      <c r="I18" s="254"/>
      <c r="L18" s="352">
        <v>1950</v>
      </c>
      <c r="M18" s="340">
        <f t="shared" ref="M18:M76" si="5">H18-L18</f>
        <v>-111</v>
      </c>
      <c r="P18" s="208"/>
      <c r="T18" s="186"/>
    </row>
    <row r="19" spans="1:20" x14ac:dyDescent="0.2">
      <c r="A19" s="3" t="s">
        <v>27</v>
      </c>
      <c r="B19" s="199"/>
      <c r="C19" s="288">
        <v>51.25</v>
      </c>
      <c r="D19" s="286">
        <f t="shared" si="0"/>
        <v>1408.1849999999999</v>
      </c>
      <c r="E19" s="286">
        <f t="shared" si="1"/>
        <v>1619.413</v>
      </c>
      <c r="F19" s="286">
        <f t="shared" si="2"/>
        <v>1846.1310000000001</v>
      </c>
      <c r="G19" s="286">
        <f t="shared" si="3"/>
        <v>1846</v>
      </c>
      <c r="H19" s="290">
        <f t="shared" si="4"/>
        <v>1847</v>
      </c>
      <c r="I19" s="254"/>
      <c r="L19" s="352">
        <v>1958</v>
      </c>
      <c r="M19" s="340">
        <f t="shared" si="5"/>
        <v>-111</v>
      </c>
      <c r="P19" s="208"/>
      <c r="T19" s="186"/>
    </row>
    <row r="20" spans="1:20" x14ac:dyDescent="0.2">
      <c r="A20" s="3" t="s">
        <v>28</v>
      </c>
      <c r="B20" s="199"/>
      <c r="C20" s="288">
        <v>61.68</v>
      </c>
      <c r="D20" s="286">
        <f t="shared" si="0"/>
        <v>1418.615</v>
      </c>
      <c r="E20" s="286">
        <f t="shared" si="1"/>
        <v>1631.4069999999999</v>
      </c>
      <c r="F20" s="286">
        <f t="shared" si="2"/>
        <v>1859.8040000000001</v>
      </c>
      <c r="G20" s="286">
        <f t="shared" si="3"/>
        <v>1860</v>
      </c>
      <c r="H20" s="290">
        <f t="shared" si="4"/>
        <v>1861</v>
      </c>
      <c r="I20" s="254"/>
      <c r="L20" s="352">
        <v>1972</v>
      </c>
      <c r="M20" s="340">
        <f t="shared" si="5"/>
        <v>-111</v>
      </c>
      <c r="P20" s="208"/>
      <c r="T20" s="186"/>
    </row>
    <row r="21" spans="1:20" x14ac:dyDescent="0.2">
      <c r="A21" s="3" t="s">
        <v>29</v>
      </c>
      <c r="B21" s="199"/>
      <c r="C21" s="288">
        <v>75.790000000000006</v>
      </c>
      <c r="D21" s="286">
        <f t="shared" si="0"/>
        <v>1432.7249999999999</v>
      </c>
      <c r="E21" s="286">
        <f t="shared" si="1"/>
        <v>1647.634</v>
      </c>
      <c r="F21" s="286">
        <f t="shared" si="2"/>
        <v>1878.3030000000001</v>
      </c>
      <c r="G21" s="286">
        <f t="shared" si="3"/>
        <v>1878</v>
      </c>
      <c r="H21" s="290">
        <f t="shared" si="4"/>
        <v>1879</v>
      </c>
      <c r="I21" s="254"/>
      <c r="L21" s="352">
        <v>1990</v>
      </c>
      <c r="M21" s="340">
        <f t="shared" si="5"/>
        <v>-111</v>
      </c>
      <c r="P21" s="208"/>
      <c r="T21" s="186"/>
    </row>
    <row r="22" spans="1:20" x14ac:dyDescent="0.2">
      <c r="A22" s="3" t="s">
        <v>30</v>
      </c>
      <c r="B22" s="199"/>
      <c r="C22" s="288">
        <v>94.76</v>
      </c>
      <c r="D22" s="286">
        <f t="shared" si="0"/>
        <v>1451.6949999999999</v>
      </c>
      <c r="E22" s="286">
        <f t="shared" si="1"/>
        <v>1669.4490000000001</v>
      </c>
      <c r="F22" s="286">
        <f t="shared" si="2"/>
        <v>1903.172</v>
      </c>
      <c r="G22" s="286">
        <f t="shared" si="3"/>
        <v>1903</v>
      </c>
      <c r="H22" s="290">
        <f t="shared" si="4"/>
        <v>1904</v>
      </c>
      <c r="I22" s="254"/>
      <c r="L22" s="352">
        <v>2015</v>
      </c>
      <c r="M22" s="340">
        <f t="shared" si="5"/>
        <v>-111</v>
      </c>
      <c r="P22" s="208"/>
      <c r="T22" s="186"/>
    </row>
    <row r="23" spans="1:20" x14ac:dyDescent="0.2">
      <c r="A23" s="3" t="s">
        <v>31</v>
      </c>
      <c r="B23" s="199"/>
      <c r="C23" s="288">
        <v>110.67</v>
      </c>
      <c r="D23" s="286">
        <f t="shared" si="0"/>
        <v>1467.605</v>
      </c>
      <c r="E23" s="286">
        <f t="shared" si="1"/>
        <v>1687.7460000000001</v>
      </c>
      <c r="F23" s="286">
        <f t="shared" si="2"/>
        <v>1924.03</v>
      </c>
      <c r="G23" s="286">
        <f t="shared" si="3"/>
        <v>1924</v>
      </c>
      <c r="H23" s="290">
        <f t="shared" si="4"/>
        <v>1925</v>
      </c>
      <c r="I23" s="254"/>
      <c r="L23" s="352">
        <v>2036</v>
      </c>
      <c r="M23" s="340">
        <f t="shared" si="5"/>
        <v>-111</v>
      </c>
      <c r="P23" s="208"/>
      <c r="T23" s="186"/>
    </row>
    <row r="24" spans="1:20" x14ac:dyDescent="0.2">
      <c r="A24" s="3" t="s">
        <v>32</v>
      </c>
      <c r="B24" s="199"/>
      <c r="C24" s="288">
        <v>143.94</v>
      </c>
      <c r="D24" s="286">
        <f t="shared" si="0"/>
        <v>1500.875</v>
      </c>
      <c r="E24" s="286">
        <f t="shared" si="1"/>
        <v>1726.0060000000001</v>
      </c>
      <c r="F24" s="286">
        <f t="shared" si="2"/>
        <v>1967.6469999999999</v>
      </c>
      <c r="G24" s="286">
        <f t="shared" si="3"/>
        <v>1968</v>
      </c>
      <c r="H24" s="290">
        <f t="shared" si="4"/>
        <v>1968</v>
      </c>
      <c r="I24" s="254"/>
      <c r="L24" s="352">
        <v>2079</v>
      </c>
      <c r="M24" s="340">
        <f t="shared" si="5"/>
        <v>-111</v>
      </c>
      <c r="P24" s="208"/>
      <c r="T24" s="186"/>
    </row>
    <row r="25" spans="1:20" x14ac:dyDescent="0.2">
      <c r="A25" s="3" t="s">
        <v>33</v>
      </c>
      <c r="B25" s="199"/>
      <c r="C25" s="288">
        <v>174.46</v>
      </c>
      <c r="D25" s="286">
        <f t="shared" si="0"/>
        <v>1531.395</v>
      </c>
      <c r="E25" s="286">
        <f t="shared" si="1"/>
        <v>1761.104</v>
      </c>
      <c r="F25" s="286">
        <f t="shared" si="2"/>
        <v>2007.6590000000001</v>
      </c>
      <c r="G25" s="286">
        <f t="shared" si="3"/>
        <v>2008</v>
      </c>
      <c r="H25" s="290">
        <f t="shared" si="4"/>
        <v>2008</v>
      </c>
      <c r="I25" s="254"/>
      <c r="L25" s="352">
        <v>2119</v>
      </c>
      <c r="M25" s="340">
        <f t="shared" si="5"/>
        <v>-111</v>
      </c>
      <c r="P25" s="208"/>
      <c r="T25" s="186"/>
    </row>
    <row r="26" spans="1:20" x14ac:dyDescent="0.2">
      <c r="A26" s="3" t="s">
        <v>34</v>
      </c>
      <c r="B26" s="199"/>
      <c r="C26" s="288">
        <v>201.89</v>
      </c>
      <c r="D26" s="286">
        <f t="shared" si="0"/>
        <v>1558.825</v>
      </c>
      <c r="E26" s="286">
        <f t="shared" si="1"/>
        <v>1792.6489999999999</v>
      </c>
      <c r="F26" s="286">
        <f t="shared" si="2"/>
        <v>2043.62</v>
      </c>
      <c r="G26" s="286">
        <f t="shared" si="3"/>
        <v>2044</v>
      </c>
      <c r="H26" s="290">
        <f t="shared" si="4"/>
        <v>2044</v>
      </c>
      <c r="I26" s="254"/>
      <c r="L26" s="352">
        <v>2155</v>
      </c>
      <c r="M26" s="340">
        <f t="shared" si="5"/>
        <v>-111</v>
      </c>
      <c r="P26" s="208"/>
      <c r="T26" s="186"/>
    </row>
    <row r="27" spans="1:20" x14ac:dyDescent="0.2">
      <c r="A27" s="3" t="s">
        <v>35</v>
      </c>
      <c r="B27" s="199"/>
      <c r="C27" s="288">
        <v>229.32</v>
      </c>
      <c r="D27" s="286">
        <f t="shared" si="0"/>
        <v>1586.2550000000001</v>
      </c>
      <c r="E27" s="286">
        <f>ROUND(D27+(D27*$E$15),3)</f>
        <v>1824.193</v>
      </c>
      <c r="F27" s="286">
        <f t="shared" si="2"/>
        <v>2079.58</v>
      </c>
      <c r="G27" s="286">
        <f t="shared" si="3"/>
        <v>2080</v>
      </c>
      <c r="H27" s="290">
        <f t="shared" si="4"/>
        <v>2080</v>
      </c>
      <c r="I27" s="254"/>
      <c r="L27" s="352">
        <v>2191</v>
      </c>
      <c r="M27" s="340">
        <f t="shared" si="5"/>
        <v>-111</v>
      </c>
      <c r="P27" s="208"/>
      <c r="T27" s="186"/>
    </row>
    <row r="28" spans="1:20" x14ac:dyDescent="0.2">
      <c r="A28" s="3" t="s">
        <v>36</v>
      </c>
      <c r="B28" s="199"/>
      <c r="C28" s="288">
        <v>331.26</v>
      </c>
      <c r="D28" s="286">
        <f t="shared" si="0"/>
        <v>1688.1949999999999</v>
      </c>
      <c r="E28" s="286">
        <f t="shared" si="1"/>
        <v>1941.424</v>
      </c>
      <c r="F28" s="286">
        <f t="shared" si="2"/>
        <v>2213.223</v>
      </c>
      <c r="G28" s="286">
        <f t="shared" si="3"/>
        <v>2213</v>
      </c>
      <c r="H28" s="290">
        <f t="shared" si="4"/>
        <v>2214</v>
      </c>
      <c r="I28" s="254"/>
      <c r="L28" s="352">
        <v>2325</v>
      </c>
      <c r="M28" s="340">
        <f t="shared" si="5"/>
        <v>-111</v>
      </c>
      <c r="P28" s="208"/>
      <c r="T28" s="186"/>
    </row>
    <row r="29" spans="1:20" x14ac:dyDescent="0.2">
      <c r="A29" s="3" t="s">
        <v>37</v>
      </c>
      <c r="B29" s="199"/>
      <c r="C29" s="288">
        <v>213.85</v>
      </c>
      <c r="D29" s="286">
        <f t="shared" si="0"/>
        <v>1570.7850000000001</v>
      </c>
      <c r="E29" s="286">
        <f t="shared" si="1"/>
        <v>1806.403</v>
      </c>
      <c r="F29" s="286">
        <f t="shared" si="2"/>
        <v>2059.299</v>
      </c>
      <c r="G29" s="286">
        <f t="shared" si="3"/>
        <v>2059</v>
      </c>
      <c r="H29" s="290">
        <f t="shared" si="4"/>
        <v>2060</v>
      </c>
      <c r="I29" s="254"/>
      <c r="L29" s="352">
        <v>2171</v>
      </c>
      <c r="M29" s="340">
        <f t="shared" si="5"/>
        <v>-111</v>
      </c>
      <c r="P29" s="208"/>
      <c r="T29" s="186"/>
    </row>
    <row r="30" spans="1:20" x14ac:dyDescent="0.2">
      <c r="A30" s="3" t="s">
        <v>38</v>
      </c>
      <c r="B30" s="199"/>
      <c r="C30" s="288">
        <v>261.27</v>
      </c>
      <c r="D30" s="286">
        <f t="shared" si="0"/>
        <v>1618.2049999999999</v>
      </c>
      <c r="E30" s="286">
        <f t="shared" si="1"/>
        <v>1860.9359999999999</v>
      </c>
      <c r="F30" s="286">
        <f t="shared" si="2"/>
        <v>2121.4670000000001</v>
      </c>
      <c r="G30" s="286">
        <f t="shared" si="3"/>
        <v>2121</v>
      </c>
      <c r="H30" s="290">
        <f t="shared" si="4"/>
        <v>2122</v>
      </c>
      <c r="I30" s="254"/>
      <c r="L30" s="352">
        <v>2233</v>
      </c>
      <c r="M30" s="340">
        <f t="shared" si="5"/>
        <v>-111</v>
      </c>
      <c r="P30" s="208"/>
      <c r="T30" s="186"/>
    </row>
    <row r="31" spans="1:20" x14ac:dyDescent="0.2">
      <c r="A31" s="3" t="s">
        <v>39</v>
      </c>
      <c r="B31" s="199"/>
      <c r="C31" s="288">
        <v>254.55</v>
      </c>
      <c r="D31" s="286">
        <f t="shared" si="0"/>
        <v>1611.4849999999999</v>
      </c>
      <c r="E31" s="286">
        <f t="shared" si="1"/>
        <v>1853.2080000000001</v>
      </c>
      <c r="F31" s="286">
        <f t="shared" si="2"/>
        <v>2112.6570000000002</v>
      </c>
      <c r="G31" s="286">
        <f t="shared" si="3"/>
        <v>2113</v>
      </c>
      <c r="H31" s="290">
        <f t="shared" si="4"/>
        <v>2113</v>
      </c>
      <c r="I31" s="254"/>
      <c r="L31" s="352">
        <v>2224</v>
      </c>
      <c r="M31" s="340">
        <f t="shared" si="5"/>
        <v>-111</v>
      </c>
      <c r="P31" s="208"/>
      <c r="T31" s="186"/>
    </row>
    <row r="32" spans="1:20" x14ac:dyDescent="0.2">
      <c r="A32" s="7" t="s">
        <v>70</v>
      </c>
      <c r="B32" s="199"/>
      <c r="C32" s="288">
        <v>110.67</v>
      </c>
      <c r="D32" s="286">
        <f t="shared" si="0"/>
        <v>1467.605</v>
      </c>
      <c r="E32" s="286">
        <f t="shared" si="1"/>
        <v>1687.7460000000001</v>
      </c>
      <c r="F32" s="286">
        <f t="shared" si="2"/>
        <v>1924.03</v>
      </c>
      <c r="G32" s="286">
        <f t="shared" si="3"/>
        <v>1924</v>
      </c>
      <c r="H32" s="290">
        <f t="shared" si="4"/>
        <v>1925</v>
      </c>
      <c r="I32" s="254"/>
      <c r="K32" s="187"/>
      <c r="L32" s="352">
        <v>2036</v>
      </c>
      <c r="M32" s="340">
        <f t="shared" si="5"/>
        <v>-111</v>
      </c>
      <c r="P32" s="208"/>
      <c r="T32" s="186"/>
    </row>
    <row r="33" spans="1:51" x14ac:dyDescent="0.2">
      <c r="A33" s="7" t="s">
        <v>71</v>
      </c>
      <c r="B33" s="199"/>
      <c r="C33" s="288">
        <v>254.55</v>
      </c>
      <c r="D33" s="286">
        <f t="shared" si="0"/>
        <v>1611.4849999999999</v>
      </c>
      <c r="E33" s="286">
        <f t="shared" si="1"/>
        <v>1853.2080000000001</v>
      </c>
      <c r="F33" s="286">
        <f>ROUND(E33+(E33*$F$15),3)</f>
        <v>2112.6570000000002</v>
      </c>
      <c r="G33" s="286">
        <f t="shared" si="3"/>
        <v>2113</v>
      </c>
      <c r="H33" s="290">
        <f t="shared" si="4"/>
        <v>2113</v>
      </c>
      <c r="I33" s="254"/>
      <c r="K33" s="187"/>
      <c r="L33" s="352">
        <v>2224</v>
      </c>
      <c r="M33" s="340">
        <f t="shared" si="5"/>
        <v>-111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1356.9349999999999</v>
      </c>
      <c r="C36" s="288">
        <v>63.29</v>
      </c>
      <c r="D36" s="286">
        <f t="shared" ref="D36:D44" si="6">ROUND(SUM($B$17,C36),3)</f>
        <v>1420.2249999999999</v>
      </c>
      <c r="E36" s="286">
        <f t="shared" ref="E36:E44" si="7">ROUND(D36+(D36*$E$15),3)</f>
        <v>1633.259</v>
      </c>
      <c r="F36" s="286">
        <f t="shared" ref="F36:F44" si="8">ROUND(E36+(E36*$F$15),3)</f>
        <v>1861.915</v>
      </c>
      <c r="G36" s="286">
        <f t="shared" ref="G36:G44" si="9">ROUND(F36,0)</f>
        <v>1862</v>
      </c>
      <c r="H36" s="290">
        <f t="shared" ref="H36:H44" si="10">IF(G36-L36=$H$17-$L$17,G36,IF(G36-L36&lt;$G$17-$L$17,G36+1,IF(G36-L36&gt;$G$17-$L$17,G36-1,FALSE)))</f>
        <v>1863</v>
      </c>
      <c r="I36" s="254"/>
      <c r="K36" s="187"/>
      <c r="L36" s="352">
        <v>1974</v>
      </c>
      <c r="M36" s="340">
        <f t="shared" si="5"/>
        <v>-111</v>
      </c>
      <c r="P36" s="208"/>
      <c r="T36" s="186"/>
    </row>
    <row r="37" spans="1:51" x14ac:dyDescent="0.2">
      <c r="A37" s="3" t="s">
        <v>98</v>
      </c>
      <c r="B37" s="199"/>
      <c r="C37" s="288">
        <v>81.16</v>
      </c>
      <c r="D37" s="286">
        <f t="shared" si="6"/>
        <v>1438.095</v>
      </c>
      <c r="E37" s="286">
        <f t="shared" si="7"/>
        <v>1653.809</v>
      </c>
      <c r="F37" s="286">
        <f t="shared" si="8"/>
        <v>1885.3420000000001</v>
      </c>
      <c r="G37" s="286">
        <f t="shared" si="9"/>
        <v>1885</v>
      </c>
      <c r="H37" s="290">
        <f t="shared" si="10"/>
        <v>1886</v>
      </c>
      <c r="I37" s="254"/>
      <c r="K37" s="187"/>
      <c r="L37" s="352">
        <v>1997</v>
      </c>
      <c r="M37" s="340">
        <f t="shared" si="5"/>
        <v>-111</v>
      </c>
      <c r="P37" s="208"/>
      <c r="T37" s="186"/>
    </row>
    <row r="38" spans="1:51" x14ac:dyDescent="0.2">
      <c r="A38" s="3" t="s">
        <v>41</v>
      </c>
      <c r="B38" s="199"/>
      <c r="C38" s="288">
        <v>73.59</v>
      </c>
      <c r="D38" s="286">
        <f t="shared" si="6"/>
        <v>1430.5250000000001</v>
      </c>
      <c r="E38" s="286">
        <f t="shared" si="7"/>
        <v>1645.104</v>
      </c>
      <c r="F38" s="286">
        <f t="shared" si="8"/>
        <v>1875.4190000000001</v>
      </c>
      <c r="G38" s="286">
        <f t="shared" si="9"/>
        <v>1875</v>
      </c>
      <c r="H38" s="290">
        <f t="shared" si="10"/>
        <v>1876</v>
      </c>
      <c r="I38" s="254"/>
      <c r="K38" s="187"/>
      <c r="L38" s="352">
        <v>1987</v>
      </c>
      <c r="M38" s="340">
        <f t="shared" si="5"/>
        <v>-111</v>
      </c>
      <c r="P38" s="208"/>
      <c r="T38" s="186"/>
    </row>
    <row r="39" spans="1:51" x14ac:dyDescent="0.2">
      <c r="A39" s="3" t="s">
        <v>42</v>
      </c>
      <c r="B39" s="199"/>
      <c r="C39" s="288">
        <v>83.44</v>
      </c>
      <c r="D39" s="286">
        <f t="shared" si="6"/>
        <v>1440.375</v>
      </c>
      <c r="E39" s="286">
        <f t="shared" si="7"/>
        <v>1656.431</v>
      </c>
      <c r="F39" s="286">
        <f t="shared" si="8"/>
        <v>1888.3309999999999</v>
      </c>
      <c r="G39" s="286">
        <f t="shared" si="9"/>
        <v>1888</v>
      </c>
      <c r="H39" s="290">
        <f t="shared" si="10"/>
        <v>1889</v>
      </c>
      <c r="I39" s="254"/>
      <c r="K39" s="187"/>
      <c r="L39" s="352">
        <v>2000</v>
      </c>
      <c r="M39" s="340">
        <f t="shared" si="5"/>
        <v>-111</v>
      </c>
      <c r="P39" s="208"/>
      <c r="T39" s="186"/>
    </row>
    <row r="40" spans="1:51" x14ac:dyDescent="0.2">
      <c r="A40" s="3" t="s">
        <v>43</v>
      </c>
      <c r="B40" s="199"/>
      <c r="C40" s="288">
        <v>107.69</v>
      </c>
      <c r="D40" s="286">
        <f t="shared" si="6"/>
        <v>1464.625</v>
      </c>
      <c r="E40" s="286">
        <f t="shared" si="7"/>
        <v>1684.319</v>
      </c>
      <c r="F40" s="286">
        <f t="shared" si="8"/>
        <v>1920.124</v>
      </c>
      <c r="G40" s="286">
        <f t="shared" si="9"/>
        <v>1920</v>
      </c>
      <c r="H40" s="290">
        <f t="shared" si="10"/>
        <v>1921</v>
      </c>
      <c r="I40" s="254"/>
      <c r="K40" s="187"/>
      <c r="L40" s="352">
        <v>2032</v>
      </c>
      <c r="M40" s="340">
        <f t="shared" si="5"/>
        <v>-111</v>
      </c>
      <c r="P40" s="208"/>
      <c r="T40" s="186"/>
    </row>
    <row r="41" spans="1:51" x14ac:dyDescent="0.2">
      <c r="A41" s="3" t="s">
        <v>44</v>
      </c>
      <c r="B41" s="199"/>
      <c r="C41" s="288">
        <v>101.01</v>
      </c>
      <c r="D41" s="286">
        <f t="shared" si="6"/>
        <v>1457.9449999999999</v>
      </c>
      <c r="E41" s="286">
        <f t="shared" si="7"/>
        <v>1676.6369999999999</v>
      </c>
      <c r="F41" s="286">
        <f t="shared" si="8"/>
        <v>1911.366</v>
      </c>
      <c r="G41" s="286">
        <f t="shared" si="9"/>
        <v>1911</v>
      </c>
      <c r="H41" s="290">
        <f t="shared" si="10"/>
        <v>1912</v>
      </c>
      <c r="I41" s="254"/>
      <c r="K41" s="187"/>
      <c r="L41" s="352">
        <v>2023</v>
      </c>
      <c r="M41" s="340">
        <f t="shared" si="5"/>
        <v>-111</v>
      </c>
      <c r="P41" s="208"/>
      <c r="T41" s="186"/>
    </row>
    <row r="42" spans="1:51" x14ac:dyDescent="0.2">
      <c r="A42" s="3" t="s">
        <v>45</v>
      </c>
      <c r="B42" s="199"/>
      <c r="C42" s="288">
        <v>119.25</v>
      </c>
      <c r="D42" s="286">
        <f t="shared" si="6"/>
        <v>1476.1849999999999</v>
      </c>
      <c r="E42" s="286">
        <f t="shared" si="7"/>
        <v>1697.6130000000001</v>
      </c>
      <c r="F42" s="286">
        <f t="shared" si="8"/>
        <v>1935.279</v>
      </c>
      <c r="G42" s="286">
        <f t="shared" si="9"/>
        <v>1935</v>
      </c>
      <c r="H42" s="290">
        <f t="shared" si="10"/>
        <v>1936</v>
      </c>
      <c r="I42" s="254"/>
      <c r="K42" s="187"/>
      <c r="L42" s="352">
        <v>2047</v>
      </c>
      <c r="M42" s="340">
        <f t="shared" si="5"/>
        <v>-111</v>
      </c>
      <c r="P42" s="208"/>
      <c r="T42" s="186"/>
    </row>
    <row r="43" spans="1:51" x14ac:dyDescent="0.2">
      <c r="A43" s="3" t="s">
        <v>46</v>
      </c>
      <c r="B43" s="199"/>
      <c r="C43" s="288">
        <v>130</v>
      </c>
      <c r="D43" s="286">
        <f t="shared" si="6"/>
        <v>1486.9349999999999</v>
      </c>
      <c r="E43" s="286">
        <f t="shared" si="7"/>
        <v>1709.9749999999999</v>
      </c>
      <c r="F43" s="286">
        <f t="shared" si="8"/>
        <v>1949.3720000000001</v>
      </c>
      <c r="G43" s="286">
        <f t="shared" si="9"/>
        <v>1949</v>
      </c>
      <c r="H43" s="290">
        <f t="shared" si="10"/>
        <v>1950</v>
      </c>
      <c r="I43" s="254"/>
      <c r="K43" s="187"/>
      <c r="L43" s="352">
        <v>2061</v>
      </c>
      <c r="M43" s="340">
        <f t="shared" si="5"/>
        <v>-111</v>
      </c>
      <c r="P43" s="208"/>
      <c r="T43" s="186"/>
    </row>
    <row r="44" spans="1:51" x14ac:dyDescent="0.2">
      <c r="A44" s="3" t="s">
        <v>47</v>
      </c>
      <c r="B44" s="199"/>
      <c r="C44" s="288">
        <v>140.4</v>
      </c>
      <c r="D44" s="286">
        <f t="shared" si="6"/>
        <v>1497.335</v>
      </c>
      <c r="E44" s="286">
        <f t="shared" si="7"/>
        <v>1721.9349999999999</v>
      </c>
      <c r="F44" s="286">
        <f t="shared" si="8"/>
        <v>1963.0060000000001</v>
      </c>
      <c r="G44" s="286">
        <f t="shared" si="9"/>
        <v>1963</v>
      </c>
      <c r="H44" s="290">
        <f t="shared" si="10"/>
        <v>1964</v>
      </c>
      <c r="I44" s="254"/>
      <c r="K44" s="187"/>
      <c r="L44" s="352">
        <v>2075</v>
      </c>
      <c r="M44" s="340">
        <f t="shared" si="5"/>
        <v>-111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v>95.16</v>
      </c>
      <c r="D47" s="286">
        <f t="shared" ref="D47:D67" si="11">ROUND(SUM($B$17,C47),3)</f>
        <v>1452.095</v>
      </c>
      <c r="E47" s="286">
        <f t="shared" ref="E47:E67" si="12">ROUND(D47+(D47*$E$15),3)</f>
        <v>1669.9090000000001</v>
      </c>
      <c r="F47" s="286">
        <f t="shared" ref="F47:F67" si="13">ROUND(E47+(E47*$F$15),3)</f>
        <v>1903.6959999999999</v>
      </c>
      <c r="G47" s="286">
        <f t="shared" ref="G47:G67" si="14">ROUND(F47,0)</f>
        <v>1904</v>
      </c>
      <c r="H47" s="290">
        <f t="shared" ref="H47:H67" si="15">IF(G47-L47=$H$17-$L$17,G47,IF(G47-L47&lt;$G$17-$L$17,G47+1,IF(G47-L47&gt;$G$17-$L$17,G47-1,FALSE)))</f>
        <v>1905</v>
      </c>
      <c r="I47" s="362"/>
      <c r="K47" s="187"/>
      <c r="L47" s="352">
        <v>2016</v>
      </c>
      <c r="M47" s="340">
        <f t="shared" si="5"/>
        <v>-111</v>
      </c>
      <c r="P47" s="208"/>
      <c r="T47" s="186"/>
    </row>
    <row r="48" spans="1:51" x14ac:dyDescent="0.2">
      <c r="A48" s="3" t="s">
        <v>49</v>
      </c>
      <c r="B48" s="199"/>
      <c r="C48" s="288">
        <v>103.85</v>
      </c>
      <c r="D48" s="286">
        <f t="shared" si="11"/>
        <v>1460.7850000000001</v>
      </c>
      <c r="E48" s="286">
        <f t="shared" si="12"/>
        <v>1679.903</v>
      </c>
      <c r="F48" s="286">
        <f t="shared" si="13"/>
        <v>1915.0889999999999</v>
      </c>
      <c r="G48" s="286">
        <f t="shared" si="14"/>
        <v>1915</v>
      </c>
      <c r="H48" s="290">
        <f t="shared" si="15"/>
        <v>1916</v>
      </c>
      <c r="I48" s="362"/>
      <c r="K48" s="187"/>
      <c r="L48" s="352">
        <v>2027</v>
      </c>
      <c r="M48" s="340">
        <f t="shared" si="5"/>
        <v>-111</v>
      </c>
      <c r="P48" s="208"/>
      <c r="T48" s="186"/>
    </row>
    <row r="49" spans="1:51" x14ac:dyDescent="0.2">
      <c r="A49" s="3" t="s">
        <v>50</v>
      </c>
      <c r="B49" s="199"/>
      <c r="C49" s="288">
        <v>127.41</v>
      </c>
      <c r="D49" s="286">
        <f t="shared" si="11"/>
        <v>1484.345</v>
      </c>
      <c r="E49" s="286">
        <f t="shared" si="12"/>
        <v>1706.9970000000001</v>
      </c>
      <c r="F49" s="286">
        <f t="shared" si="13"/>
        <v>1945.9770000000001</v>
      </c>
      <c r="G49" s="286">
        <f t="shared" si="14"/>
        <v>1946</v>
      </c>
      <c r="H49" s="290">
        <f t="shared" si="15"/>
        <v>1947</v>
      </c>
      <c r="I49" s="362"/>
      <c r="K49" s="187"/>
      <c r="L49" s="352">
        <v>2058</v>
      </c>
      <c r="M49" s="340">
        <f t="shared" si="5"/>
        <v>-111</v>
      </c>
      <c r="P49" s="208"/>
      <c r="T49" s="186"/>
    </row>
    <row r="50" spans="1:51" s="229" customFormat="1" x14ac:dyDescent="0.2">
      <c r="A50" s="6" t="s">
        <v>51</v>
      </c>
      <c r="B50" s="228"/>
      <c r="C50" s="288">
        <v>155.21</v>
      </c>
      <c r="D50" s="286">
        <f t="shared" si="11"/>
        <v>1512.145</v>
      </c>
      <c r="E50" s="286">
        <f t="shared" si="12"/>
        <v>1738.9670000000001</v>
      </c>
      <c r="F50" s="286">
        <f t="shared" si="13"/>
        <v>1982.422</v>
      </c>
      <c r="G50" s="286">
        <f t="shared" si="14"/>
        <v>1982</v>
      </c>
      <c r="H50" s="290">
        <f t="shared" si="15"/>
        <v>1983</v>
      </c>
      <c r="I50" s="362"/>
      <c r="J50" s="104"/>
      <c r="K50" s="187"/>
      <c r="L50" s="352">
        <v>2094</v>
      </c>
      <c r="M50" s="344">
        <f t="shared" si="5"/>
        <v>-111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291">
        <v>175.96</v>
      </c>
      <c r="D51" s="291">
        <f t="shared" si="11"/>
        <v>1532.895</v>
      </c>
      <c r="E51" s="291">
        <f t="shared" si="12"/>
        <v>1762.829</v>
      </c>
      <c r="F51" s="291">
        <f t="shared" si="13"/>
        <v>2009.625</v>
      </c>
      <c r="G51" s="291">
        <f t="shared" si="14"/>
        <v>2010</v>
      </c>
      <c r="H51" s="348">
        <f t="shared" si="15"/>
        <v>2010</v>
      </c>
      <c r="I51" s="362"/>
      <c r="J51" s="104"/>
      <c r="K51" s="187"/>
      <c r="L51" s="351">
        <v>2121</v>
      </c>
      <c r="M51" s="345">
        <f t="shared" si="5"/>
        <v>-111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v>200.75</v>
      </c>
      <c r="D52" s="286">
        <f t="shared" si="11"/>
        <v>1557.6849999999999</v>
      </c>
      <c r="E52" s="286">
        <f t="shared" si="12"/>
        <v>1791.338</v>
      </c>
      <c r="F52" s="286">
        <f t="shared" si="13"/>
        <v>2042.125</v>
      </c>
      <c r="G52" s="286">
        <f t="shared" si="14"/>
        <v>2042</v>
      </c>
      <c r="H52" s="290">
        <f>IF(G52-L52=$H$17-$L$17,G52,IF(G52-L52&lt;$G$17-$L$17,G52+1,IF(G52-L52&gt;$G$17-$L$17,G52-1,FALSE)))</f>
        <v>2043</v>
      </c>
      <c r="I52" s="362"/>
      <c r="J52" s="104"/>
      <c r="K52" s="187"/>
      <c r="L52" s="352">
        <v>2154</v>
      </c>
      <c r="M52" s="346">
        <f t="shared" si="5"/>
        <v>-111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v>219.51</v>
      </c>
      <c r="D53" s="286">
        <f t="shared" si="11"/>
        <v>1576.4449999999999</v>
      </c>
      <c r="E53" s="286">
        <f t="shared" si="12"/>
        <v>1812.912</v>
      </c>
      <c r="F53" s="286">
        <f t="shared" si="13"/>
        <v>2066.7199999999998</v>
      </c>
      <c r="G53" s="286">
        <f t="shared" si="14"/>
        <v>2067</v>
      </c>
      <c r="H53" s="290">
        <f t="shared" si="15"/>
        <v>2068</v>
      </c>
      <c r="I53" s="362"/>
      <c r="K53" s="187"/>
      <c r="L53" s="352">
        <v>2179</v>
      </c>
      <c r="M53" s="340">
        <f t="shared" si="5"/>
        <v>-111</v>
      </c>
      <c r="P53" s="208"/>
      <c r="T53" s="186"/>
    </row>
    <row r="54" spans="1:51" x14ac:dyDescent="0.2">
      <c r="A54" s="3" t="s">
        <v>56</v>
      </c>
      <c r="B54" s="199"/>
      <c r="C54" s="288">
        <v>255.69</v>
      </c>
      <c r="D54" s="286">
        <f t="shared" si="11"/>
        <v>1612.625</v>
      </c>
      <c r="E54" s="286">
        <f t="shared" si="12"/>
        <v>1854.519</v>
      </c>
      <c r="F54" s="286">
        <f t="shared" si="13"/>
        <v>2114.152</v>
      </c>
      <c r="G54" s="286">
        <f t="shared" si="14"/>
        <v>2114</v>
      </c>
      <c r="H54" s="290">
        <f t="shared" si="15"/>
        <v>2115</v>
      </c>
      <c r="I54" s="362"/>
      <c r="K54" s="187"/>
      <c r="L54" s="352">
        <v>2226</v>
      </c>
      <c r="M54" s="340">
        <f t="shared" si="5"/>
        <v>-111</v>
      </c>
      <c r="P54" s="208"/>
      <c r="T54" s="186"/>
    </row>
    <row r="55" spans="1:51" x14ac:dyDescent="0.2">
      <c r="A55" s="3" t="s">
        <v>57</v>
      </c>
      <c r="B55" s="199"/>
      <c r="C55" s="288">
        <v>270.05</v>
      </c>
      <c r="D55" s="286">
        <f t="shared" si="11"/>
        <v>1626.9849999999999</v>
      </c>
      <c r="E55" s="286">
        <f t="shared" si="12"/>
        <v>1871.0329999999999</v>
      </c>
      <c r="F55" s="286">
        <f t="shared" si="13"/>
        <v>2132.9780000000001</v>
      </c>
      <c r="G55" s="286">
        <f t="shared" si="14"/>
        <v>2133</v>
      </c>
      <c r="H55" s="290">
        <f t="shared" si="15"/>
        <v>2134</v>
      </c>
      <c r="I55" s="362"/>
      <c r="K55" s="187"/>
      <c r="L55" s="352">
        <v>2245</v>
      </c>
      <c r="M55" s="340">
        <f t="shared" si="5"/>
        <v>-111</v>
      </c>
      <c r="P55" s="208"/>
      <c r="T55" s="186"/>
    </row>
    <row r="56" spans="1:51" x14ac:dyDescent="0.2">
      <c r="A56" s="3" t="s">
        <v>58</v>
      </c>
      <c r="B56" s="199"/>
      <c r="C56" s="288">
        <v>291.11</v>
      </c>
      <c r="D56" s="286">
        <f t="shared" si="11"/>
        <v>1648.0450000000001</v>
      </c>
      <c r="E56" s="286">
        <f t="shared" si="12"/>
        <v>1895.252</v>
      </c>
      <c r="F56" s="286">
        <f t="shared" si="13"/>
        <v>2160.587</v>
      </c>
      <c r="G56" s="286">
        <f t="shared" si="14"/>
        <v>2161</v>
      </c>
      <c r="H56" s="290">
        <f t="shared" si="15"/>
        <v>2161</v>
      </c>
      <c r="I56" s="362"/>
      <c r="K56" s="187"/>
      <c r="L56" s="352">
        <v>2272</v>
      </c>
      <c r="M56" s="340">
        <f t="shared" si="5"/>
        <v>-111</v>
      </c>
      <c r="P56" s="208"/>
      <c r="T56" s="186"/>
    </row>
    <row r="57" spans="1:51" x14ac:dyDescent="0.2">
      <c r="A57" s="3" t="s">
        <v>59</v>
      </c>
      <c r="B57" s="199"/>
      <c r="C57" s="288">
        <v>275.85000000000002</v>
      </c>
      <c r="D57" s="286">
        <f t="shared" si="11"/>
        <v>1632.7850000000001</v>
      </c>
      <c r="E57" s="286">
        <f t="shared" si="12"/>
        <v>1877.703</v>
      </c>
      <c r="F57" s="286">
        <f t="shared" si="13"/>
        <v>2140.5810000000001</v>
      </c>
      <c r="G57" s="286">
        <f t="shared" si="14"/>
        <v>2141</v>
      </c>
      <c r="H57" s="290">
        <f t="shared" si="15"/>
        <v>2141</v>
      </c>
      <c r="I57" s="362"/>
      <c r="K57" s="187"/>
      <c r="L57" s="352">
        <v>2252</v>
      </c>
      <c r="M57" s="340">
        <f t="shared" si="5"/>
        <v>-111</v>
      </c>
      <c r="P57" s="208"/>
      <c r="T57" s="186"/>
    </row>
    <row r="58" spans="1:51" x14ac:dyDescent="0.2">
      <c r="A58" s="3" t="s">
        <v>60</v>
      </c>
      <c r="B58" s="199"/>
      <c r="C58" s="288">
        <v>264.63</v>
      </c>
      <c r="D58" s="286">
        <f t="shared" si="11"/>
        <v>1621.5650000000001</v>
      </c>
      <c r="E58" s="286">
        <f t="shared" si="12"/>
        <v>1864.8</v>
      </c>
      <c r="F58" s="286">
        <f t="shared" si="13"/>
        <v>2125.8719999999998</v>
      </c>
      <c r="G58" s="286">
        <f t="shared" si="14"/>
        <v>2126</v>
      </c>
      <c r="H58" s="290">
        <f t="shared" si="15"/>
        <v>2127</v>
      </c>
      <c r="I58" s="362"/>
      <c r="K58" s="187"/>
      <c r="L58" s="352">
        <v>2238</v>
      </c>
      <c r="M58" s="340">
        <f t="shared" si="5"/>
        <v>-111</v>
      </c>
      <c r="P58" s="208"/>
      <c r="T58" s="186"/>
    </row>
    <row r="59" spans="1:51" x14ac:dyDescent="0.2">
      <c r="A59" s="3" t="s">
        <v>61</v>
      </c>
      <c r="B59" s="199"/>
      <c r="C59" s="288">
        <v>310.81</v>
      </c>
      <c r="D59" s="286">
        <f t="shared" si="11"/>
        <v>1667.7449999999999</v>
      </c>
      <c r="E59" s="286">
        <f t="shared" si="12"/>
        <v>1917.9069999999999</v>
      </c>
      <c r="F59" s="286">
        <f t="shared" si="13"/>
        <v>2186.4140000000002</v>
      </c>
      <c r="G59" s="286">
        <f t="shared" si="14"/>
        <v>2186</v>
      </c>
      <c r="H59" s="290">
        <f t="shared" si="15"/>
        <v>2187</v>
      </c>
      <c r="I59" s="362"/>
      <c r="K59" s="187"/>
      <c r="L59" s="352">
        <v>2298</v>
      </c>
      <c r="M59" s="340">
        <f t="shared" si="5"/>
        <v>-111</v>
      </c>
      <c r="P59" s="208"/>
      <c r="T59" s="186"/>
    </row>
    <row r="60" spans="1:51" x14ac:dyDescent="0.2">
      <c r="A60" s="3" t="s">
        <v>72</v>
      </c>
      <c r="B60" s="199"/>
      <c r="C60" s="288">
        <f>C49</f>
        <v>127.41</v>
      </c>
      <c r="D60" s="286">
        <f t="shared" si="11"/>
        <v>1484.345</v>
      </c>
      <c r="E60" s="286">
        <f t="shared" si="12"/>
        <v>1706.9970000000001</v>
      </c>
      <c r="F60" s="286">
        <f t="shared" si="13"/>
        <v>1945.9770000000001</v>
      </c>
      <c r="G60" s="286">
        <f t="shared" si="14"/>
        <v>1946</v>
      </c>
      <c r="H60" s="290">
        <f t="shared" si="15"/>
        <v>1947</v>
      </c>
      <c r="I60" s="254"/>
      <c r="K60" s="187"/>
      <c r="L60" s="352">
        <v>2058</v>
      </c>
      <c r="M60" s="340">
        <f t="shared" si="5"/>
        <v>-111</v>
      </c>
      <c r="P60" s="208"/>
      <c r="T60" s="186"/>
    </row>
    <row r="61" spans="1:51" x14ac:dyDescent="0.2">
      <c r="A61" s="7" t="s">
        <v>73</v>
      </c>
      <c r="B61" s="228"/>
      <c r="C61" s="288">
        <f>C50</f>
        <v>155.21</v>
      </c>
      <c r="D61" s="286">
        <f t="shared" si="11"/>
        <v>1512.145</v>
      </c>
      <c r="E61" s="286">
        <f t="shared" si="12"/>
        <v>1738.9670000000001</v>
      </c>
      <c r="F61" s="286">
        <f t="shared" si="13"/>
        <v>1982.422</v>
      </c>
      <c r="G61" s="286">
        <f t="shared" si="14"/>
        <v>1982</v>
      </c>
      <c r="H61" s="290">
        <f t="shared" si="15"/>
        <v>1983</v>
      </c>
      <c r="I61" s="254"/>
      <c r="K61" s="187"/>
      <c r="L61" s="352">
        <v>2094</v>
      </c>
      <c r="M61" s="344">
        <f t="shared" si="5"/>
        <v>-111</v>
      </c>
      <c r="P61" s="208"/>
      <c r="T61" s="186"/>
    </row>
    <row r="62" spans="1:51" x14ac:dyDescent="0.2">
      <c r="A62" s="7" t="s">
        <v>74</v>
      </c>
      <c r="B62" s="199"/>
      <c r="C62" s="288">
        <f>C52</f>
        <v>200.75</v>
      </c>
      <c r="D62" s="286">
        <f t="shared" si="11"/>
        <v>1557.6849999999999</v>
      </c>
      <c r="E62" s="286">
        <f t="shared" si="12"/>
        <v>1791.338</v>
      </c>
      <c r="F62" s="286">
        <f t="shared" si="13"/>
        <v>2042.125</v>
      </c>
      <c r="G62" s="286">
        <f t="shared" si="14"/>
        <v>2042</v>
      </c>
      <c r="H62" s="290">
        <f t="shared" si="15"/>
        <v>2043</v>
      </c>
      <c r="I62" s="254"/>
      <c r="K62" s="187"/>
      <c r="L62" s="352">
        <v>2154</v>
      </c>
      <c r="M62" s="346">
        <f t="shared" si="5"/>
        <v>-111</v>
      </c>
      <c r="P62" s="208"/>
      <c r="T62" s="186"/>
    </row>
    <row r="63" spans="1:51" x14ac:dyDescent="0.2">
      <c r="A63" s="7" t="s">
        <v>75</v>
      </c>
      <c r="B63" s="199"/>
      <c r="C63" s="288">
        <f>C53</f>
        <v>219.51</v>
      </c>
      <c r="D63" s="286">
        <f t="shared" si="11"/>
        <v>1576.4449999999999</v>
      </c>
      <c r="E63" s="286">
        <f t="shared" si="12"/>
        <v>1812.912</v>
      </c>
      <c r="F63" s="286">
        <f t="shared" si="13"/>
        <v>2066.7199999999998</v>
      </c>
      <c r="G63" s="286">
        <f t="shared" si="14"/>
        <v>2067</v>
      </c>
      <c r="H63" s="290">
        <f t="shared" si="15"/>
        <v>2068</v>
      </c>
      <c r="I63" s="254"/>
      <c r="K63" s="187"/>
      <c r="L63" s="352">
        <v>2179</v>
      </c>
      <c r="M63" s="340">
        <f t="shared" si="5"/>
        <v>-111</v>
      </c>
      <c r="P63" s="208"/>
      <c r="T63" s="186"/>
    </row>
    <row r="64" spans="1:51" x14ac:dyDescent="0.2">
      <c r="A64" s="7" t="s">
        <v>76</v>
      </c>
      <c r="B64" s="199"/>
      <c r="C64" s="288">
        <f>C54</f>
        <v>255.69</v>
      </c>
      <c r="D64" s="286">
        <f t="shared" si="11"/>
        <v>1612.625</v>
      </c>
      <c r="E64" s="286">
        <f t="shared" si="12"/>
        <v>1854.519</v>
      </c>
      <c r="F64" s="286">
        <f t="shared" si="13"/>
        <v>2114.152</v>
      </c>
      <c r="G64" s="286">
        <f t="shared" si="14"/>
        <v>2114</v>
      </c>
      <c r="H64" s="290">
        <f t="shared" si="15"/>
        <v>2115</v>
      </c>
      <c r="I64" s="254"/>
      <c r="K64" s="187"/>
      <c r="L64" s="352">
        <v>2226</v>
      </c>
      <c r="M64" s="340">
        <f t="shared" si="5"/>
        <v>-111</v>
      </c>
      <c r="P64" s="208"/>
      <c r="T64" s="186"/>
    </row>
    <row r="65" spans="1:51" x14ac:dyDescent="0.2">
      <c r="A65" s="7" t="s">
        <v>77</v>
      </c>
      <c r="B65" s="199"/>
      <c r="C65" s="288">
        <f>C55</f>
        <v>270.05</v>
      </c>
      <c r="D65" s="286">
        <f t="shared" si="11"/>
        <v>1626.9849999999999</v>
      </c>
      <c r="E65" s="286">
        <f t="shared" si="12"/>
        <v>1871.0329999999999</v>
      </c>
      <c r="F65" s="286">
        <f t="shared" si="13"/>
        <v>2132.9780000000001</v>
      </c>
      <c r="G65" s="286">
        <f t="shared" si="14"/>
        <v>2133</v>
      </c>
      <c r="H65" s="290">
        <f t="shared" si="15"/>
        <v>2134</v>
      </c>
      <c r="I65" s="254"/>
      <c r="K65" s="187"/>
      <c r="L65" s="352">
        <v>2245</v>
      </c>
      <c r="M65" s="340">
        <f t="shared" si="5"/>
        <v>-111</v>
      </c>
      <c r="P65" s="208"/>
      <c r="T65" s="186"/>
    </row>
    <row r="66" spans="1:51" x14ac:dyDescent="0.2">
      <c r="A66" s="7" t="s">
        <v>78</v>
      </c>
      <c r="B66" s="199"/>
      <c r="C66" s="288">
        <f>C56</f>
        <v>291.11</v>
      </c>
      <c r="D66" s="286">
        <f t="shared" si="11"/>
        <v>1648.0450000000001</v>
      </c>
      <c r="E66" s="286">
        <f t="shared" si="12"/>
        <v>1895.252</v>
      </c>
      <c r="F66" s="286">
        <f t="shared" si="13"/>
        <v>2160.587</v>
      </c>
      <c r="G66" s="286">
        <f t="shared" si="14"/>
        <v>2161</v>
      </c>
      <c r="H66" s="290">
        <f t="shared" si="15"/>
        <v>2161</v>
      </c>
      <c r="I66" s="254"/>
      <c r="K66" s="187"/>
      <c r="L66" s="352">
        <v>2272</v>
      </c>
      <c r="M66" s="340">
        <f t="shared" si="5"/>
        <v>-111</v>
      </c>
      <c r="P66" s="208"/>
      <c r="T66" s="186"/>
    </row>
    <row r="67" spans="1:51" x14ac:dyDescent="0.2">
      <c r="A67" s="7" t="s">
        <v>79</v>
      </c>
      <c r="B67" s="199"/>
      <c r="C67" s="288">
        <f>C59</f>
        <v>310.81</v>
      </c>
      <c r="D67" s="286">
        <f t="shared" si="11"/>
        <v>1667.7449999999999</v>
      </c>
      <c r="E67" s="286">
        <f t="shared" si="12"/>
        <v>1917.9069999999999</v>
      </c>
      <c r="F67" s="286">
        <f t="shared" si="13"/>
        <v>2186.4140000000002</v>
      </c>
      <c r="G67" s="286">
        <f t="shared" si="14"/>
        <v>2186</v>
      </c>
      <c r="H67" s="290">
        <f t="shared" si="15"/>
        <v>2187</v>
      </c>
      <c r="I67" s="254"/>
      <c r="K67" s="187"/>
      <c r="L67" s="352">
        <v>2298</v>
      </c>
      <c r="M67" s="340">
        <f t="shared" si="5"/>
        <v>-111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1356.9349999999999</v>
      </c>
      <c r="C70" s="288">
        <v>146.63999999999999</v>
      </c>
      <c r="D70" s="286">
        <f t="shared" ref="D70:D76" si="16">ROUND(SUM($B$17,C70),3)</f>
        <v>1503.575</v>
      </c>
      <c r="E70" s="286">
        <f t="shared" ref="E70:E76" si="17">ROUND(D70+(D70*$E$15),3)</f>
        <v>1729.1110000000001</v>
      </c>
      <c r="F70" s="286">
        <f t="shared" ref="F70:F76" si="18">ROUND(E70+(E70*$F$15),3)</f>
        <v>1971.1869999999999</v>
      </c>
      <c r="G70" s="286">
        <f t="shared" ref="G70:G76" si="19">ROUND(F70,0)</f>
        <v>1971</v>
      </c>
      <c r="H70" s="290">
        <f t="shared" ref="H70:H76" si="20">IF(G70-L70=$H$17-$L$17,G70,IF(G70-L70&lt;$G$17-$L$17,G70+1,IF(G70-L70&gt;$G$17-$L$17,G70-1,FALSE)))</f>
        <v>1972</v>
      </c>
      <c r="I70" s="254"/>
      <c r="K70" s="187"/>
      <c r="L70" s="352">
        <v>2083</v>
      </c>
      <c r="M70" s="340">
        <f t="shared" si="5"/>
        <v>-111</v>
      </c>
      <c r="P70" s="208"/>
      <c r="T70" s="186"/>
    </row>
    <row r="71" spans="1:51" x14ac:dyDescent="0.2">
      <c r="A71" s="3" t="s">
        <v>63</v>
      </c>
      <c r="B71" s="199"/>
      <c r="C71" s="288">
        <v>179.38</v>
      </c>
      <c r="D71" s="286">
        <f t="shared" si="16"/>
        <v>1536.3150000000001</v>
      </c>
      <c r="E71" s="286">
        <f t="shared" si="17"/>
        <v>1766.7619999999999</v>
      </c>
      <c r="F71" s="286">
        <f t="shared" si="18"/>
        <v>2014.1089999999999</v>
      </c>
      <c r="G71" s="286">
        <f t="shared" si="19"/>
        <v>2014</v>
      </c>
      <c r="H71" s="290">
        <f t="shared" si="20"/>
        <v>2015</v>
      </c>
      <c r="I71" s="254"/>
      <c r="K71" s="187"/>
      <c r="L71" s="352">
        <v>2126</v>
      </c>
      <c r="M71" s="340">
        <f t="shared" si="5"/>
        <v>-111</v>
      </c>
      <c r="P71" s="208"/>
      <c r="T71" s="186"/>
    </row>
    <row r="72" spans="1:51" x14ac:dyDescent="0.2">
      <c r="A72" s="3" t="s">
        <v>64</v>
      </c>
      <c r="B72" s="199"/>
      <c r="C72" s="288">
        <v>203.55</v>
      </c>
      <c r="D72" s="286">
        <f t="shared" si="16"/>
        <v>1560.4849999999999</v>
      </c>
      <c r="E72" s="286">
        <f t="shared" si="17"/>
        <v>1794.558</v>
      </c>
      <c r="F72" s="286">
        <f t="shared" si="18"/>
        <v>2045.796</v>
      </c>
      <c r="G72" s="286">
        <f t="shared" si="19"/>
        <v>2046</v>
      </c>
      <c r="H72" s="290">
        <f t="shared" si="20"/>
        <v>2047</v>
      </c>
      <c r="I72" s="254"/>
      <c r="K72" s="187"/>
      <c r="L72" s="352">
        <v>2158</v>
      </c>
      <c r="M72" s="340">
        <f t="shared" si="5"/>
        <v>-111</v>
      </c>
      <c r="P72" s="208"/>
      <c r="T72" s="186"/>
    </row>
    <row r="73" spans="1:51" x14ac:dyDescent="0.2">
      <c r="A73" s="3" t="s">
        <v>65</v>
      </c>
      <c r="B73" s="199"/>
      <c r="C73" s="288">
        <v>200.15</v>
      </c>
      <c r="D73" s="286">
        <f t="shared" si="16"/>
        <v>1557.085</v>
      </c>
      <c r="E73" s="286">
        <f t="shared" si="17"/>
        <v>1790.6479999999999</v>
      </c>
      <c r="F73" s="286">
        <f t="shared" si="18"/>
        <v>2041.3389999999999</v>
      </c>
      <c r="G73" s="286">
        <f t="shared" si="19"/>
        <v>2041</v>
      </c>
      <c r="H73" s="290">
        <f t="shared" si="20"/>
        <v>2042</v>
      </c>
      <c r="I73" s="254"/>
      <c r="K73" s="187"/>
      <c r="L73" s="352">
        <v>2153</v>
      </c>
      <c r="M73" s="340">
        <f t="shared" si="5"/>
        <v>-111</v>
      </c>
      <c r="P73" s="208"/>
      <c r="T73" s="186"/>
    </row>
    <row r="74" spans="1:51" x14ac:dyDescent="0.2">
      <c r="A74" s="3" t="s">
        <v>66</v>
      </c>
      <c r="B74" s="199"/>
      <c r="C74" s="288">
        <v>210.6</v>
      </c>
      <c r="D74" s="286">
        <f t="shared" si="16"/>
        <v>1567.5350000000001</v>
      </c>
      <c r="E74" s="286">
        <f t="shared" si="17"/>
        <v>1802.665</v>
      </c>
      <c r="F74" s="286">
        <f t="shared" si="18"/>
        <v>2055.038</v>
      </c>
      <c r="G74" s="286">
        <f t="shared" si="19"/>
        <v>2055</v>
      </c>
      <c r="H74" s="290">
        <f t="shared" si="20"/>
        <v>2056</v>
      </c>
      <c r="I74" s="254"/>
      <c r="K74" s="187"/>
      <c r="L74" s="352">
        <v>2167</v>
      </c>
      <c r="M74" s="340">
        <f t="shared" si="5"/>
        <v>-111</v>
      </c>
      <c r="P74" s="208"/>
      <c r="T74" s="186"/>
    </row>
    <row r="75" spans="1:51" x14ac:dyDescent="0.2">
      <c r="A75" s="3" t="s">
        <v>67</v>
      </c>
      <c r="B75" s="199"/>
      <c r="C75" s="288">
        <v>210.04</v>
      </c>
      <c r="D75" s="286">
        <f t="shared" si="16"/>
        <v>1566.9749999999999</v>
      </c>
      <c r="E75" s="286">
        <f t="shared" si="17"/>
        <v>1802.021</v>
      </c>
      <c r="F75" s="286">
        <f t="shared" si="18"/>
        <v>2054.3040000000001</v>
      </c>
      <c r="G75" s="286">
        <f t="shared" si="19"/>
        <v>2054</v>
      </c>
      <c r="H75" s="290">
        <f t="shared" si="20"/>
        <v>2055</v>
      </c>
      <c r="I75" s="254"/>
      <c r="K75" s="187"/>
      <c r="L75" s="352">
        <v>2166</v>
      </c>
      <c r="M75" s="340">
        <f t="shared" si="5"/>
        <v>-111</v>
      </c>
      <c r="P75" s="208"/>
      <c r="T75" s="186"/>
    </row>
    <row r="76" spans="1:51" x14ac:dyDescent="0.2">
      <c r="A76" s="3" t="s">
        <v>68</v>
      </c>
      <c r="B76" s="199"/>
      <c r="C76" s="288">
        <v>232.31</v>
      </c>
      <c r="D76" s="286">
        <f t="shared" si="16"/>
        <v>1589.2449999999999</v>
      </c>
      <c r="E76" s="286">
        <f t="shared" si="17"/>
        <v>1827.6320000000001</v>
      </c>
      <c r="F76" s="286">
        <f t="shared" si="18"/>
        <v>2083.5</v>
      </c>
      <c r="G76" s="286">
        <f t="shared" si="19"/>
        <v>2084</v>
      </c>
      <c r="H76" s="290">
        <f t="shared" si="20"/>
        <v>2084</v>
      </c>
      <c r="I76" s="254"/>
      <c r="K76" s="187"/>
      <c r="L76" s="352">
        <v>2195</v>
      </c>
      <c r="M76" s="340">
        <f t="shared" si="5"/>
        <v>-111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6" x14ac:dyDescent="0.2">
      <c r="A82" s="282" t="s">
        <v>179</v>
      </c>
    </row>
    <row r="84" spans="1:6" x14ac:dyDescent="0.2">
      <c r="D84" s="207" t="s">
        <v>181</v>
      </c>
      <c r="E84" s="375">
        <v>715.58299999999997</v>
      </c>
      <c r="F84" s="375">
        <v>656.90099999999995</v>
      </c>
    </row>
    <row r="85" spans="1:6" x14ac:dyDescent="0.2">
      <c r="D85" s="207" t="s">
        <v>182</v>
      </c>
      <c r="E85" s="356">
        <v>26</v>
      </c>
      <c r="F85" s="207">
        <v>27.585999999999999</v>
      </c>
    </row>
    <row r="86" spans="1:6" x14ac:dyDescent="0.2">
      <c r="D86" s="207" t="s">
        <v>183</v>
      </c>
      <c r="E86" s="356">
        <v>126</v>
      </c>
      <c r="F86" s="207">
        <v>135.44999999999999</v>
      </c>
    </row>
    <row r="87" spans="1:6" x14ac:dyDescent="0.2">
      <c r="D87" s="207" t="s">
        <v>184</v>
      </c>
      <c r="E87" s="356">
        <v>161</v>
      </c>
      <c r="F87" s="207">
        <v>173.07499999999999</v>
      </c>
    </row>
    <row r="88" spans="1:6" x14ac:dyDescent="0.2">
      <c r="D88" s="207" t="s">
        <v>180</v>
      </c>
      <c r="E88" s="356">
        <v>343</v>
      </c>
      <c r="F88" s="207">
        <v>363.923</v>
      </c>
    </row>
    <row r="89" spans="1:6" ht="13.5" thickBot="1" x14ac:dyDescent="0.25">
      <c r="E89" s="329">
        <f>SUM(E84:E88)</f>
        <v>1371.5830000000001</v>
      </c>
      <c r="F89" s="329">
        <f>SUM(F84:F88)</f>
        <v>1356.9349999999999</v>
      </c>
    </row>
    <row r="92" spans="1:6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opLeftCell="A49" workbookViewId="0">
      <selection activeCell="C15" sqref="C15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5" t="s">
        <v>101</v>
      </c>
      <c r="D6" s="396"/>
      <c r="E6" s="397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10" t="s">
        <v>92</v>
      </c>
      <c r="C8" s="402"/>
      <c r="D8" s="402"/>
      <c r="E8" s="411"/>
      <c r="G8" s="368"/>
      <c r="H8" s="368"/>
      <c r="I8" s="370"/>
    </row>
    <row r="9" spans="1:11" s="1" customFormat="1" x14ac:dyDescent="0.2">
      <c r="A9" s="100"/>
      <c r="B9" s="177" t="s">
        <v>189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855.028-2.5+3.5+0.3+0.9-49.3-4.7-108-102+73+22-5+42+6-70-55+50-2+2.2-2.2+0.2-63-59+17+56-7+62+43-66</f>
        <v>637.428</v>
      </c>
      <c r="D15" s="105">
        <v>2.6</v>
      </c>
      <c r="E15" s="332">
        <f>$C$15+D15</f>
        <v>640.02800000000002</v>
      </c>
      <c r="F15" s="360"/>
      <c r="G15" s="383"/>
      <c r="H15" s="4"/>
      <c r="I15" s="1"/>
      <c r="J15" s="1"/>
    </row>
    <row r="16" spans="1:11" x14ac:dyDescent="0.2">
      <c r="A16" s="100"/>
      <c r="B16" s="115" t="s">
        <v>26</v>
      </c>
      <c r="C16" s="80"/>
      <c r="D16" s="104">
        <v>7</v>
      </c>
      <c r="E16" s="333">
        <f>$C$15+D16</f>
        <v>644.428</v>
      </c>
      <c r="F16" s="360"/>
      <c r="G16" s="383"/>
      <c r="H16" s="4"/>
      <c r="I16" s="1"/>
      <c r="J16" s="1"/>
    </row>
    <row r="17" spans="1:10" x14ac:dyDescent="0.2">
      <c r="A17" s="100"/>
      <c r="B17" s="115" t="s">
        <v>27</v>
      </c>
      <c r="C17" s="80"/>
      <c r="D17" s="104">
        <v>10.8</v>
      </c>
      <c r="E17" s="333">
        <f t="shared" ref="E17:E31" si="0">$C$15+D17</f>
        <v>648.22799999999995</v>
      </c>
      <c r="F17" s="360"/>
      <c r="G17" s="383"/>
      <c r="H17" s="4"/>
      <c r="I17" s="1"/>
      <c r="J17" s="1"/>
    </row>
    <row r="18" spans="1:10" x14ac:dyDescent="0.2">
      <c r="A18" s="100"/>
      <c r="B18" s="115" t="s">
        <v>28</v>
      </c>
      <c r="C18" s="80"/>
      <c r="D18" s="104">
        <v>15.9</v>
      </c>
      <c r="E18" s="333">
        <f t="shared" si="0"/>
        <v>653.32799999999997</v>
      </c>
      <c r="F18" s="360"/>
      <c r="G18" s="383"/>
      <c r="H18" s="4"/>
      <c r="I18" s="1"/>
      <c r="J18" s="1"/>
    </row>
    <row r="19" spans="1:10" x14ac:dyDescent="0.2">
      <c r="A19" s="100"/>
      <c r="B19" s="115" t="s">
        <v>29</v>
      </c>
      <c r="C19" s="80"/>
      <c r="D19" s="104">
        <v>23</v>
      </c>
      <c r="E19" s="333">
        <f t="shared" si="0"/>
        <v>660.428</v>
      </c>
      <c r="F19" s="360"/>
      <c r="G19" s="383"/>
      <c r="H19" s="4"/>
      <c r="I19" s="1"/>
      <c r="J19" s="1"/>
    </row>
    <row r="20" spans="1:10" x14ac:dyDescent="0.2">
      <c r="A20" s="100"/>
      <c r="B20" s="115" t="s">
        <v>30</v>
      </c>
      <c r="C20" s="80"/>
      <c r="D20" s="104">
        <v>33.299999999999997</v>
      </c>
      <c r="E20" s="333">
        <f t="shared" si="0"/>
        <v>670.72799999999995</v>
      </c>
      <c r="F20" s="360"/>
      <c r="G20" s="383"/>
      <c r="H20" s="4"/>
      <c r="I20" s="1"/>
      <c r="J20" s="1"/>
    </row>
    <row r="21" spans="1:10" x14ac:dyDescent="0.2">
      <c r="A21" s="100"/>
      <c r="B21" s="115" t="s">
        <v>31</v>
      </c>
      <c r="C21" s="80"/>
      <c r="D21" s="104">
        <v>42.5</v>
      </c>
      <c r="E21" s="333">
        <f t="shared" si="0"/>
        <v>679.928</v>
      </c>
      <c r="F21" s="360"/>
      <c r="G21" s="383"/>
      <c r="H21" s="4"/>
      <c r="I21" s="1"/>
      <c r="J21" s="1"/>
    </row>
    <row r="22" spans="1:10" x14ac:dyDescent="0.2">
      <c r="A22" s="100"/>
      <c r="B22" s="115" t="s">
        <v>32</v>
      </c>
      <c r="C22" s="80"/>
      <c r="D22" s="104">
        <v>59.9</v>
      </c>
      <c r="E22" s="333">
        <f t="shared" si="0"/>
        <v>697.32799999999997</v>
      </c>
      <c r="F22" s="360"/>
      <c r="G22" s="383"/>
      <c r="H22" s="4"/>
      <c r="I22" s="1"/>
      <c r="J22" s="1"/>
    </row>
    <row r="23" spans="1:10" x14ac:dyDescent="0.2">
      <c r="A23" s="100"/>
      <c r="B23" s="115" t="s">
        <v>33</v>
      </c>
      <c r="C23" s="80"/>
      <c r="D23" s="104">
        <v>78.3</v>
      </c>
      <c r="E23" s="333">
        <f t="shared" si="0"/>
        <v>715.72799999999995</v>
      </c>
      <c r="F23" s="360"/>
      <c r="G23" s="383"/>
      <c r="H23" s="4"/>
      <c r="I23" s="1"/>
      <c r="J23" s="1"/>
    </row>
    <row r="24" spans="1:10" x14ac:dyDescent="0.2">
      <c r="A24" s="100"/>
      <c r="B24" s="115" t="s">
        <v>34</v>
      </c>
      <c r="C24" s="80"/>
      <c r="D24" s="104">
        <v>89.8</v>
      </c>
      <c r="E24" s="333">
        <f t="shared" si="0"/>
        <v>727.22799999999995</v>
      </c>
      <c r="F24" s="360"/>
      <c r="G24" s="383"/>
      <c r="H24" s="371"/>
      <c r="I24" s="1"/>
      <c r="J24" s="1"/>
    </row>
    <row r="25" spans="1:10" x14ac:dyDescent="0.2">
      <c r="A25" s="100"/>
      <c r="B25" s="115" t="s">
        <v>35</v>
      </c>
      <c r="C25" s="80"/>
      <c r="D25" s="104">
        <v>95</v>
      </c>
      <c r="E25" s="333">
        <f t="shared" si="0"/>
        <v>732.428</v>
      </c>
      <c r="F25" s="360"/>
      <c r="G25" s="383"/>
      <c r="H25" s="371"/>
      <c r="I25" s="1"/>
      <c r="J25" s="1"/>
    </row>
    <row r="26" spans="1:10" x14ac:dyDescent="0.2">
      <c r="A26" s="100"/>
      <c r="B26" s="115" t="s">
        <v>36</v>
      </c>
      <c r="C26" s="80"/>
      <c r="D26" s="104">
        <v>96.4</v>
      </c>
      <c r="E26" s="333">
        <f t="shared" si="0"/>
        <v>733.82799999999997</v>
      </c>
      <c r="F26" s="360"/>
      <c r="G26" s="383"/>
      <c r="H26" s="4"/>
      <c r="I26" s="1"/>
      <c r="J26" s="1"/>
    </row>
    <row r="27" spans="1:10" x14ac:dyDescent="0.2">
      <c r="A27" s="100"/>
      <c r="B27" s="115" t="s">
        <v>37</v>
      </c>
      <c r="C27" s="80"/>
      <c r="D27" s="104">
        <v>92</v>
      </c>
      <c r="E27" s="333">
        <f t="shared" si="0"/>
        <v>729.428</v>
      </c>
      <c r="F27" s="360"/>
      <c r="G27" s="383"/>
      <c r="H27" s="4"/>
      <c r="I27" s="1"/>
      <c r="J27" s="1"/>
    </row>
    <row r="28" spans="1:10" x14ac:dyDescent="0.2">
      <c r="A28" s="100"/>
      <c r="B28" s="115" t="s">
        <v>38</v>
      </c>
      <c r="C28" s="80"/>
      <c r="D28" s="104">
        <v>108.4</v>
      </c>
      <c r="E28" s="333">
        <f t="shared" si="0"/>
        <v>745.82799999999997</v>
      </c>
      <c r="F28" s="360"/>
      <c r="G28" s="383"/>
      <c r="H28" s="4"/>
      <c r="I28" s="1"/>
      <c r="J28" s="1"/>
    </row>
    <row r="29" spans="1:10" x14ac:dyDescent="0.2">
      <c r="A29" s="100"/>
      <c r="B29" s="115" t="s">
        <v>39</v>
      </c>
      <c r="C29" s="80"/>
      <c r="D29" s="104">
        <v>115.8</v>
      </c>
      <c r="E29" s="333">
        <f t="shared" si="0"/>
        <v>753.22799999999995</v>
      </c>
      <c r="F29" s="360"/>
      <c r="G29" s="383"/>
      <c r="H29" s="4"/>
      <c r="I29" s="1"/>
      <c r="J29" s="1"/>
    </row>
    <row r="30" spans="1:10" x14ac:dyDescent="0.2">
      <c r="A30" s="100"/>
      <c r="B30" s="116" t="s">
        <v>70</v>
      </c>
      <c r="C30" s="19"/>
      <c r="D30" s="102">
        <f>D21</f>
        <v>42.5</v>
      </c>
      <c r="E30" s="333">
        <f t="shared" si="0"/>
        <v>679.928</v>
      </c>
      <c r="F30" s="360"/>
      <c r="G30" s="383"/>
      <c r="H30" s="370"/>
      <c r="I30" s="1"/>
      <c r="J30" s="1"/>
    </row>
    <row r="31" spans="1:10" x14ac:dyDescent="0.2">
      <c r="A31" s="100"/>
      <c r="B31" s="116" t="s">
        <v>71</v>
      </c>
      <c r="C31" s="19"/>
      <c r="D31" s="102">
        <f>D29</f>
        <v>115.8</v>
      </c>
      <c r="E31" s="333">
        <f t="shared" si="0"/>
        <v>753.22799999999995</v>
      </c>
      <c r="F31" s="360"/>
      <c r="G31" s="383"/>
      <c r="H31" s="370"/>
      <c r="I31" s="1"/>
      <c r="J31" s="1"/>
    </row>
    <row r="32" spans="1:10" x14ac:dyDescent="0.2">
      <c r="A32" s="100"/>
      <c r="B32" s="114"/>
      <c r="C32" s="77"/>
      <c r="D32" s="77"/>
      <c r="E32" s="96"/>
      <c r="F32"/>
      <c r="G32" s="369"/>
      <c r="H32" s="370"/>
      <c r="I32" s="1"/>
      <c r="J32" s="1"/>
    </row>
    <row r="33" spans="1:11" x14ac:dyDescent="0.2">
      <c r="A33" s="100"/>
      <c r="B33" s="114"/>
      <c r="C33" s="19"/>
      <c r="D33" s="19"/>
      <c r="E33" s="94"/>
      <c r="F33"/>
      <c r="G33" s="369"/>
      <c r="H33" s="370"/>
      <c r="I33" s="1"/>
      <c r="J33" s="1"/>
    </row>
    <row r="34" spans="1:11" x14ac:dyDescent="0.2">
      <c r="A34" s="100"/>
      <c r="B34" s="115" t="s">
        <v>40</v>
      </c>
      <c r="C34" s="80">
        <f>C15</f>
        <v>637.428</v>
      </c>
      <c r="D34" s="102">
        <v>16.600000000000001</v>
      </c>
      <c r="E34" s="333">
        <f t="shared" ref="E34:E42" si="1">$C$15+D34</f>
        <v>654.02800000000002</v>
      </c>
      <c r="F34" s="360"/>
      <c r="G34" s="383"/>
      <c r="H34" s="370"/>
      <c r="I34" s="1"/>
      <c r="J34" s="1"/>
    </row>
    <row r="35" spans="1:11" x14ac:dyDescent="0.2">
      <c r="A35" s="100"/>
      <c r="B35" s="115" t="s">
        <v>98</v>
      </c>
      <c r="C35" s="80"/>
      <c r="D35" s="102">
        <v>26.1</v>
      </c>
      <c r="E35" s="333">
        <f>$C$15+D35</f>
        <v>663.52800000000002</v>
      </c>
      <c r="F35" s="360"/>
      <c r="G35" s="383"/>
      <c r="H35" s="370"/>
      <c r="I35" s="1"/>
      <c r="J35" s="1"/>
    </row>
    <row r="36" spans="1:11" x14ac:dyDescent="0.2">
      <c r="A36" s="100"/>
      <c r="B36" s="115" t="s">
        <v>41</v>
      </c>
      <c r="C36" s="80"/>
      <c r="D36" s="102">
        <v>20.6</v>
      </c>
      <c r="E36" s="333">
        <f t="shared" si="1"/>
        <v>658.02800000000002</v>
      </c>
      <c r="F36" s="360"/>
      <c r="G36" s="383"/>
      <c r="H36" s="370"/>
      <c r="I36" s="1"/>
      <c r="J36" s="1"/>
    </row>
    <row r="37" spans="1:11" x14ac:dyDescent="0.2">
      <c r="A37" s="100"/>
      <c r="B37" s="115" t="s">
        <v>42</v>
      </c>
      <c r="C37" s="80"/>
      <c r="D37" s="102">
        <v>29.3</v>
      </c>
      <c r="E37" s="333">
        <f t="shared" si="1"/>
        <v>666.72799999999995</v>
      </c>
      <c r="F37" s="360"/>
      <c r="G37" s="383"/>
      <c r="H37" s="370"/>
      <c r="I37" s="1"/>
      <c r="J37" s="1"/>
    </row>
    <row r="38" spans="1:11" x14ac:dyDescent="0.2">
      <c r="A38" s="100"/>
      <c r="B38" s="115" t="s">
        <v>43</v>
      </c>
      <c r="C38" s="80"/>
      <c r="D38" s="102">
        <v>40.200000000000003</v>
      </c>
      <c r="E38" s="333">
        <f t="shared" si="1"/>
        <v>677.62800000000004</v>
      </c>
      <c r="F38" s="360"/>
      <c r="G38" s="383"/>
      <c r="H38" s="370"/>
      <c r="I38" s="1"/>
      <c r="J38" s="1"/>
    </row>
    <row r="39" spans="1:11" x14ac:dyDescent="0.2">
      <c r="A39" s="100"/>
      <c r="B39" s="115" t="s">
        <v>44</v>
      </c>
      <c r="C39" s="80"/>
      <c r="D39" s="102">
        <v>37.9</v>
      </c>
      <c r="E39" s="333">
        <f t="shared" si="1"/>
        <v>675.32799999999997</v>
      </c>
      <c r="F39" s="360"/>
      <c r="G39" s="383"/>
      <c r="H39" s="370"/>
      <c r="I39" s="1"/>
      <c r="J39" s="1"/>
    </row>
    <row r="40" spans="1:11" x14ac:dyDescent="0.2">
      <c r="A40" s="100"/>
      <c r="B40" s="115" t="s">
        <v>45</v>
      </c>
      <c r="C40" s="80"/>
      <c r="D40" s="102">
        <v>48</v>
      </c>
      <c r="E40" s="333">
        <f t="shared" si="1"/>
        <v>685.428</v>
      </c>
      <c r="F40" s="360"/>
      <c r="G40" s="383"/>
      <c r="H40" s="370"/>
      <c r="I40" s="1"/>
      <c r="J40" s="1"/>
    </row>
    <row r="41" spans="1:11" x14ac:dyDescent="0.2">
      <c r="A41" s="100"/>
      <c r="B41" s="115" t="s">
        <v>46</v>
      </c>
      <c r="C41" s="80"/>
      <c r="D41" s="102">
        <v>51.9</v>
      </c>
      <c r="E41" s="333">
        <f t="shared" si="1"/>
        <v>689.32799999999997</v>
      </c>
      <c r="F41" s="360"/>
      <c r="G41" s="383"/>
      <c r="H41" s="370"/>
      <c r="I41" s="1"/>
      <c r="J41" s="1"/>
    </row>
    <row r="42" spans="1:11" x14ac:dyDescent="0.2">
      <c r="A42" s="100"/>
      <c r="B42" s="115" t="s">
        <v>47</v>
      </c>
      <c r="C42" s="80"/>
      <c r="D42" s="102">
        <v>60.6</v>
      </c>
      <c r="E42" s="333">
        <f t="shared" si="1"/>
        <v>698.02800000000002</v>
      </c>
      <c r="F42" s="360"/>
      <c r="G42" s="383"/>
      <c r="H42" s="370"/>
      <c r="I42" s="1"/>
      <c r="J42" s="1"/>
    </row>
    <row r="43" spans="1:11" x14ac:dyDescent="0.2">
      <c r="A43" s="100"/>
      <c r="B43" s="114"/>
      <c r="C43" s="77"/>
      <c r="D43" s="77"/>
      <c r="E43" s="96"/>
      <c r="F43"/>
      <c r="G43" s="369"/>
      <c r="H43" s="370"/>
      <c r="I43" s="1"/>
      <c r="J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637.428</v>
      </c>
      <c r="D45" s="104">
        <v>33.5</v>
      </c>
      <c r="E45" s="333">
        <f t="shared" ref="E45:E65" si="2">$C$15+D45</f>
        <v>670.928</v>
      </c>
      <c r="F45" s="360"/>
      <c r="G45" s="380"/>
      <c r="H45" s="383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38.1</v>
      </c>
      <c r="E46" s="333">
        <f t="shared" si="2"/>
        <v>675.52800000000002</v>
      </c>
      <c r="F46" s="360"/>
      <c r="G46" s="380"/>
      <c r="H46" s="383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54.2</v>
      </c>
      <c r="E47" s="333">
        <f t="shared" si="2"/>
        <v>691.62800000000004</v>
      </c>
      <c r="F47" s="360"/>
      <c r="G47" s="380"/>
      <c r="H47" s="383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55.6</v>
      </c>
      <c r="E48" s="332">
        <f t="shared" si="2"/>
        <v>693.02800000000002</v>
      </c>
      <c r="F48" s="360"/>
      <c r="G48" s="380"/>
      <c r="H48" s="383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57.2</v>
      </c>
      <c r="E49" s="332">
        <f t="shared" si="2"/>
        <v>694.62800000000004</v>
      </c>
      <c r="F49" s="360"/>
      <c r="G49" s="380"/>
      <c r="H49" s="383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63.6</v>
      </c>
      <c r="E50" s="333">
        <f t="shared" si="2"/>
        <v>701.02800000000002</v>
      </c>
      <c r="F50" s="360"/>
      <c r="G50" s="380"/>
      <c r="H50" s="383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70.599999999999994</v>
      </c>
      <c r="E51" s="333">
        <f t="shared" si="2"/>
        <v>708.02800000000002</v>
      </c>
      <c r="F51" s="360"/>
      <c r="G51" s="380"/>
      <c r="H51" s="383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84.7</v>
      </c>
      <c r="E52" s="333">
        <f t="shared" si="2"/>
        <v>722.12800000000004</v>
      </c>
      <c r="F52" s="360"/>
      <c r="G52" s="380"/>
      <c r="H52" s="383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91.7</v>
      </c>
      <c r="E53" s="333">
        <f t="shared" si="2"/>
        <v>729.12800000000004</v>
      </c>
      <c r="F53" s="360"/>
      <c r="G53" s="380"/>
      <c r="H53" s="383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96</v>
      </c>
      <c r="E54" s="333">
        <f t="shared" si="2"/>
        <v>733.428</v>
      </c>
      <c r="F54" s="360"/>
      <c r="G54" s="380"/>
      <c r="H54" s="383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102.3</v>
      </c>
      <c r="E55" s="333">
        <f t="shared" si="2"/>
        <v>739.72799999999995</v>
      </c>
      <c r="F55" s="360"/>
      <c r="G55" s="380"/>
      <c r="H55" s="383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103.7</v>
      </c>
      <c r="E56" s="333">
        <f t="shared" si="2"/>
        <v>741.12800000000004</v>
      </c>
      <c r="F56" s="360"/>
      <c r="G56" s="380"/>
      <c r="H56" s="383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107.6</v>
      </c>
      <c r="E57" s="333">
        <f t="shared" si="2"/>
        <v>745.02800000000002</v>
      </c>
      <c r="F57" s="360"/>
      <c r="G57" s="380"/>
      <c r="H57" s="383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v>54.2</v>
      </c>
      <c r="E58" s="333">
        <f t="shared" si="2"/>
        <v>691.62800000000004</v>
      </c>
      <c r="F58" s="360"/>
      <c r="G58" s="380"/>
      <c r="H58" s="383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f>D48</f>
        <v>55.6</v>
      </c>
      <c r="E59" s="333">
        <f t="shared" si="2"/>
        <v>693.02800000000002</v>
      </c>
      <c r="F59" s="360"/>
      <c r="G59" s="380"/>
      <c r="H59" s="383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f>D50</f>
        <v>63.6</v>
      </c>
      <c r="E60" s="333">
        <f t="shared" si="2"/>
        <v>701.02800000000002</v>
      </c>
      <c r="F60" s="360"/>
      <c r="G60" s="380"/>
      <c r="H60" s="383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f>D51</f>
        <v>70.599999999999994</v>
      </c>
      <c r="E61" s="333">
        <f t="shared" si="2"/>
        <v>708.02800000000002</v>
      </c>
      <c r="F61" s="360"/>
      <c r="G61" s="380"/>
      <c r="H61" s="383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f>D52</f>
        <v>84.7</v>
      </c>
      <c r="E62" s="333">
        <f t="shared" si="2"/>
        <v>722.12800000000004</v>
      </c>
      <c r="F62" s="360"/>
      <c r="G62" s="380"/>
      <c r="H62" s="383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f>D53</f>
        <v>91.7</v>
      </c>
      <c r="E63" s="333">
        <f t="shared" si="2"/>
        <v>729.12800000000004</v>
      </c>
      <c r="F63" s="360"/>
      <c r="G63" s="380"/>
      <c r="H63" s="383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f>D54</f>
        <v>96</v>
      </c>
      <c r="E64" s="333">
        <f t="shared" si="2"/>
        <v>733.428</v>
      </c>
      <c r="F64" s="360"/>
      <c r="G64" s="380"/>
      <c r="H64" s="383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f>D57</f>
        <v>107.6</v>
      </c>
      <c r="E65" s="333">
        <f t="shared" si="2"/>
        <v>745.02800000000002</v>
      </c>
      <c r="F65" s="360"/>
      <c r="G65" s="380"/>
      <c r="H65" s="383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1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637.428</v>
      </c>
      <c r="D68" s="106">
        <v>60.9</v>
      </c>
      <c r="E68" s="333">
        <f t="shared" ref="E68:E74" si="3">$C$15+D68</f>
        <v>698.32799999999997</v>
      </c>
      <c r="F68" s="360"/>
      <c r="G68" s="382"/>
      <c r="H68" s="383"/>
    </row>
    <row r="69" spans="1:11" x14ac:dyDescent="0.2">
      <c r="A69" s="100"/>
      <c r="B69" s="115" t="s">
        <v>63</v>
      </c>
      <c r="C69" s="80"/>
      <c r="D69" s="106">
        <v>82.9</v>
      </c>
      <c r="E69" s="333">
        <f t="shared" si="3"/>
        <v>720.32799999999997</v>
      </c>
      <c r="F69" s="360"/>
      <c r="G69" s="382"/>
      <c r="H69" s="383"/>
    </row>
    <row r="70" spans="1:11" x14ac:dyDescent="0.2">
      <c r="A70" s="100"/>
      <c r="B70" s="115" t="s">
        <v>64</v>
      </c>
      <c r="C70" s="80"/>
      <c r="D70" s="106">
        <v>94.8</v>
      </c>
      <c r="E70" s="333">
        <f t="shared" si="3"/>
        <v>732.22799999999995</v>
      </c>
      <c r="F70" s="360"/>
      <c r="G70" s="382"/>
      <c r="H70" s="383"/>
    </row>
    <row r="71" spans="1:11" x14ac:dyDescent="0.2">
      <c r="A71" s="100"/>
      <c r="B71" s="115" t="s">
        <v>65</v>
      </c>
      <c r="C71" s="80"/>
      <c r="D71" s="106">
        <v>93.4</v>
      </c>
      <c r="E71" s="333">
        <f t="shared" si="3"/>
        <v>730.82799999999997</v>
      </c>
      <c r="F71" s="360"/>
      <c r="G71" s="382"/>
      <c r="H71" s="383"/>
    </row>
    <row r="72" spans="1:11" x14ac:dyDescent="0.2">
      <c r="A72" s="100"/>
      <c r="B72" s="115" t="s">
        <v>88</v>
      </c>
      <c r="C72" s="80" t="s">
        <v>89</v>
      </c>
      <c r="D72" s="106">
        <v>97.5</v>
      </c>
      <c r="E72" s="333">
        <f t="shared" si="3"/>
        <v>734.928</v>
      </c>
      <c r="F72" s="360"/>
      <c r="G72" s="382"/>
      <c r="H72" s="383"/>
    </row>
    <row r="73" spans="1:11" x14ac:dyDescent="0.2">
      <c r="A73" s="100"/>
      <c r="B73" s="115" t="s">
        <v>67</v>
      </c>
      <c r="C73" s="80"/>
      <c r="D73" s="106">
        <v>97.5</v>
      </c>
      <c r="E73" s="333">
        <f t="shared" si="3"/>
        <v>734.928</v>
      </c>
      <c r="F73" s="360"/>
      <c r="G73" s="382"/>
      <c r="H73" s="383"/>
    </row>
    <row r="74" spans="1:11" x14ac:dyDescent="0.2">
      <c r="A74" s="100"/>
      <c r="B74" s="115" t="s">
        <v>68</v>
      </c>
      <c r="C74" s="80"/>
      <c r="D74" s="106">
        <v>108.3</v>
      </c>
      <c r="E74" s="333">
        <f t="shared" si="3"/>
        <v>745.72799999999995</v>
      </c>
      <c r="F74" s="360"/>
      <c r="G74" s="382"/>
      <c r="H74" s="383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7" t="s">
        <v>90</v>
      </c>
      <c r="B77" s="408"/>
      <c r="C77" s="408"/>
      <c r="D77" s="408"/>
      <c r="E77" s="409"/>
      <c r="F77" s="111"/>
      <c r="H77" s="19"/>
    </row>
    <row r="78" spans="1:11" x14ac:dyDescent="0.2">
      <c r="A78" s="398"/>
      <c r="B78" s="399"/>
      <c r="C78" s="399"/>
      <c r="D78" s="399"/>
      <c r="E78" s="400"/>
      <c r="F78" s="108"/>
    </row>
    <row r="79" spans="1:11" x14ac:dyDescent="0.2">
      <c r="A79" s="398" t="s">
        <v>99</v>
      </c>
      <c r="B79" s="412"/>
      <c r="C79" s="412"/>
      <c r="D79" s="412"/>
      <c r="E79" s="413"/>
    </row>
    <row r="80" spans="1:11" x14ac:dyDescent="0.2">
      <c r="A80" s="398" t="s">
        <v>102</v>
      </c>
      <c r="B80" s="399"/>
      <c r="C80" s="399"/>
      <c r="D80" s="399"/>
      <c r="E80" s="400"/>
    </row>
    <row r="81" spans="1:6" x14ac:dyDescent="0.2">
      <c r="A81" s="401" t="s">
        <v>190</v>
      </c>
      <c r="B81" s="402"/>
      <c r="C81" s="402"/>
      <c r="D81" s="402"/>
      <c r="E81" s="403"/>
      <c r="F81" s="363"/>
    </row>
    <row r="82" spans="1:6" x14ac:dyDescent="0.2">
      <c r="A82" s="404" t="s">
        <v>100</v>
      </c>
      <c r="B82" s="405"/>
      <c r="C82" s="405"/>
      <c r="D82" s="405"/>
      <c r="E82" s="406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148" zoomScaleNormal="100" zoomScaleSheetLayoutView="100" workbookViewId="0">
      <selection activeCell="B92" sqref="B92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4" t="s">
        <v>93</v>
      </c>
      <c r="C7" s="414"/>
      <c r="D7" s="414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6" t="s">
        <v>92</v>
      </c>
      <c r="B9" s="417"/>
      <c r="C9" s="417"/>
      <c r="D9" s="417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189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5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7">
        <f>1296.65-29.78-23.58+14-5.62-25.38-13-61+3.5+0.3+0.9-53.3-4.7-104-102+74+80.5+40-5+49+4-75.82-54+53-9+2.2-2.2-3.8-76-62+15+30+60-1+76+42-74</f>
        <v>1055.8700000000003</v>
      </c>
      <c r="C16" s="101">
        <f>Petrol!C17</f>
        <v>2.6</v>
      </c>
      <c r="D16" s="83">
        <f>B16+C16</f>
        <v>1058.4700000000003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7</v>
      </c>
      <c r="D17" s="80">
        <f>B16+C17</f>
        <v>1062.8700000000003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10.8</v>
      </c>
      <c r="D18" s="80">
        <f>B16+C18</f>
        <v>1066.6700000000003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15.9</v>
      </c>
      <c r="D19" s="80">
        <f>$B16+C19</f>
        <v>1071.7700000000004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23</v>
      </c>
      <c r="D20" s="80">
        <f>$B16+C20</f>
        <v>1078.8700000000003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33.299999999999997</v>
      </c>
      <c r="D21" s="80">
        <f>$B16+C21</f>
        <v>1089.1700000000003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42.5</v>
      </c>
      <c r="D22" s="80">
        <f>$B16+C22</f>
        <v>1098.3700000000003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59.9</v>
      </c>
      <c r="D23" s="80">
        <f>$B16+C23</f>
        <v>1115.7700000000004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78.3</v>
      </c>
      <c r="D24" s="80">
        <f>$B16+C24</f>
        <v>1134.1700000000003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89.8</v>
      </c>
      <c r="D25" s="80">
        <f>$B16+C25</f>
        <v>1145.6700000000003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95</v>
      </c>
      <c r="D26" s="80">
        <f>$B16+C26</f>
        <v>1150.8700000000003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96.4</v>
      </c>
      <c r="D27" s="80">
        <f>$B16+C27</f>
        <v>1152.2700000000004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92</v>
      </c>
      <c r="D28" s="80">
        <f>$B16+C28</f>
        <v>1147.8700000000003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108.4</v>
      </c>
      <c r="D29" s="80">
        <f>$B16+C29</f>
        <v>1164.2700000000004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115.8</v>
      </c>
      <c r="D30" s="80">
        <f>$B16+C30</f>
        <v>1171.6700000000003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42.5</v>
      </c>
      <c r="D31" s="80">
        <f>$B16+C31</f>
        <v>1098.3700000000003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115.8</v>
      </c>
      <c r="D32" s="80">
        <f>$B16+C32</f>
        <v>1171.6700000000003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1055.8700000000003</v>
      </c>
      <c r="C35" s="24">
        <f>Petrol!C36</f>
        <v>16.600000000000001</v>
      </c>
      <c r="D35" s="80">
        <f>$B16+C35</f>
        <v>1072.4700000000003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26.1</v>
      </c>
      <c r="D36" s="80">
        <f>B35+C36</f>
        <v>1081.9700000000003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20.6</v>
      </c>
      <c r="D37" s="80">
        <f>B35+C37</f>
        <v>1076.4700000000003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29.3</v>
      </c>
      <c r="D38" s="80">
        <f>B35+C38</f>
        <v>1085.1700000000003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40.200000000000003</v>
      </c>
      <c r="D39" s="80">
        <f>B35+C39</f>
        <v>1096.0700000000004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37.9</v>
      </c>
      <c r="D40" s="80">
        <f>B35+C40</f>
        <v>1093.7700000000004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48</v>
      </c>
      <c r="D41" s="80">
        <f>$B35+C41</f>
        <v>1103.8700000000003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51.9</v>
      </c>
      <c r="D42" s="80">
        <f>$B35+C42</f>
        <v>1107.7700000000004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60.6</v>
      </c>
      <c r="D43" s="80">
        <f>$B35+C43</f>
        <v>1116.4700000000003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1055.8700000000003</v>
      </c>
      <c r="C46" s="24">
        <v>12.1</v>
      </c>
      <c r="D46" s="80">
        <f>$B46+C46</f>
        <v>1067.9700000000003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v>28</v>
      </c>
      <c r="D47" s="80">
        <f>$B46+C47</f>
        <v>1083.8700000000003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v>35.5</v>
      </c>
      <c r="D48" s="80">
        <f>$B46+C48</f>
        <v>1091.3700000000003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v>42.3</v>
      </c>
      <c r="D49" s="80">
        <f>$B46+C49</f>
        <v>1098.1700000000003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83">
        <v>41</v>
      </c>
      <c r="D50" s="83">
        <f>$B46+C50</f>
        <v>1096.8700000000003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v>53.3</v>
      </c>
      <c r="D51" s="80">
        <f>$B46+C51</f>
        <v>1109.1700000000003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v>69.400000000000006</v>
      </c>
      <c r="D52" s="80">
        <f>$B46+C52</f>
        <v>1125.2700000000004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v>76.400000000000006</v>
      </c>
      <c r="D53" s="80">
        <f>$B46+C53</f>
        <v>1132.2700000000004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v>89.8</v>
      </c>
      <c r="D54" s="80">
        <f>$B46+C54</f>
        <v>1145.6700000000003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v>105.9</v>
      </c>
      <c r="D55" s="80">
        <f>$B46+C55</f>
        <v>1161.7700000000004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v>93.7</v>
      </c>
      <c r="D56" s="80">
        <f>$B46+C56</f>
        <v>1149.5700000000004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v>92.3</v>
      </c>
      <c r="D57" s="80">
        <f>$B46+C57</f>
        <v>1148.1700000000003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v>106.8</v>
      </c>
      <c r="D58" s="80">
        <f>$B46+C58</f>
        <v>1162.6700000000003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v>35.5</v>
      </c>
      <c r="D59" s="80">
        <f>$B46+C59</f>
        <v>1091.3700000000003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v>42.3</v>
      </c>
      <c r="D60" s="80">
        <f>$B46+C60</f>
        <v>1098.1700000000003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v>53.3</v>
      </c>
      <c r="D61" s="80">
        <f>$B46+C61</f>
        <v>1109.1700000000003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v>69.400000000000006</v>
      </c>
      <c r="D62" s="80">
        <f>$B46+C62</f>
        <v>1125.2700000000004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v>76.400000000000006</v>
      </c>
      <c r="D63" s="80">
        <f>$B46+C63</f>
        <v>1132.2700000000004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v>89.8</v>
      </c>
      <c r="D64" s="80">
        <f>$B46+C64</f>
        <v>1145.6700000000003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v>105.9</v>
      </c>
      <c r="D65" s="80">
        <f>$B46+C65</f>
        <v>1161.7700000000004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v>106.8</v>
      </c>
      <c r="D66" s="80">
        <f>$B46+C66</f>
        <v>1162.6700000000003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1055.8700000000003</v>
      </c>
      <c r="C69" s="24">
        <f>Petrol!C70</f>
        <v>60.9</v>
      </c>
      <c r="D69" s="80">
        <f>$B46+C69</f>
        <v>1116.7700000000004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82.9</v>
      </c>
      <c r="D70" s="80">
        <f>$B46+C70</f>
        <v>1138.7700000000004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94.8</v>
      </c>
      <c r="D71" s="80">
        <f>$B46+C71</f>
        <v>1150.6700000000003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93.4</v>
      </c>
      <c r="D72" s="80">
        <f>$B46+C72</f>
        <v>1149.2700000000004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97.5</v>
      </c>
      <c r="D73" s="80">
        <f>$B46+C73</f>
        <v>1153.3700000000003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97.5</v>
      </c>
      <c r="D74" s="80">
        <f>$B46+C74</f>
        <v>1153.3700000000003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108.3</v>
      </c>
      <c r="D75" s="80">
        <f>$B46+C75</f>
        <v>1164.1700000000003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4" t="s">
        <v>94</v>
      </c>
      <c r="C83" s="415"/>
      <c r="D83" s="415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18" t="str">
        <f>A9</f>
        <v xml:space="preserve">WHOLESALE PRICES IN THE REPUBLIC OF SOUTH AFRICA </v>
      </c>
      <c r="B85" s="419"/>
      <c r="C85" s="419"/>
      <c r="D85" s="419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03 August 2016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1246.69+14-4.62-24.38-13-60+3.5+0.3+0.9-54.3-4.7-105-102+74+80.5+42-5+46+4-73.82-51+51-10+2.2-1.8-2.2-78-63+14+30+62-2+76+41-73</f>
        <v>1060.2700000000002</v>
      </c>
      <c r="C92" s="101">
        <f t="shared" ref="C92:C108" si="0">C16</f>
        <v>2.6</v>
      </c>
      <c r="D92" s="83">
        <f>B92+C92</f>
        <v>1062.8700000000001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7</v>
      </c>
      <c r="D93" s="80">
        <f>B92+C93</f>
        <v>1067.2700000000002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10.8</v>
      </c>
      <c r="D94" s="80">
        <f>B92+C94</f>
        <v>1071.0700000000002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15.9</v>
      </c>
      <c r="D95" s="80">
        <f>$B92+C95</f>
        <v>1076.1700000000003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23</v>
      </c>
      <c r="D96" s="80">
        <f>$B92+C96</f>
        <v>1083.2700000000002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33.299999999999997</v>
      </c>
      <c r="D97" s="80">
        <f>$B92+C97</f>
        <v>1093.5700000000002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42.5</v>
      </c>
      <c r="D98" s="80">
        <f>$B92+C98</f>
        <v>1102.7700000000002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59.9</v>
      </c>
      <c r="D99" s="80">
        <f>$B92+C99</f>
        <v>1120.1700000000003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78.3</v>
      </c>
      <c r="D100" s="80">
        <f>$B92+C100</f>
        <v>1138.5700000000002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89.8</v>
      </c>
      <c r="D101" s="80">
        <f>$B92+C101</f>
        <v>1150.0700000000002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95</v>
      </c>
      <c r="D102" s="80">
        <f>$B92+C102</f>
        <v>1155.2700000000002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96.4</v>
      </c>
      <c r="D103" s="80">
        <f>$B92+C103</f>
        <v>1156.6700000000003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92</v>
      </c>
      <c r="D104" s="80">
        <f>$B92+C104</f>
        <v>1152.2700000000002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108.4</v>
      </c>
      <c r="D105" s="80">
        <f>$B92+C105</f>
        <v>1168.6700000000003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115.8</v>
      </c>
      <c r="D106" s="80">
        <f>$B92+C106</f>
        <v>1176.0700000000002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42.5</v>
      </c>
      <c r="D107" s="80">
        <f>$B92+C107</f>
        <v>1102.7700000000002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115.8</v>
      </c>
      <c r="D108" s="80">
        <f>$B92+C108</f>
        <v>1176.0700000000002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1060.2700000000002</v>
      </c>
      <c r="C111" s="24">
        <f t="shared" ref="C111:C119" si="1">C35</f>
        <v>16.600000000000001</v>
      </c>
      <c r="D111" s="80">
        <f>$B92+C111</f>
        <v>1076.8700000000001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26.1</v>
      </c>
      <c r="D112" s="80">
        <f>B111+C112</f>
        <v>1086.3700000000001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20.6</v>
      </c>
      <c r="D113" s="80">
        <f>B111+C113</f>
        <v>1080.8700000000001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29.3</v>
      </c>
      <c r="D114" s="80">
        <f>B111+C114</f>
        <v>1089.5700000000002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40.200000000000003</v>
      </c>
      <c r="D115" s="80">
        <f>B111+C115</f>
        <v>1100.4700000000003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37.9</v>
      </c>
      <c r="D116" s="80">
        <f>B111+C116</f>
        <v>1098.1700000000003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48</v>
      </c>
      <c r="D117" s="80">
        <f>$B111+C117</f>
        <v>1108.2700000000002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51.9</v>
      </c>
      <c r="D118" s="80">
        <f>$B111+C118</f>
        <v>1112.1700000000003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60.6</v>
      </c>
      <c r="D119" s="80">
        <f>$B111+C119</f>
        <v>1120.8700000000001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1060.2700000000002</v>
      </c>
      <c r="C122" s="24">
        <f t="shared" ref="C122:C142" si="2">C46</f>
        <v>12.1</v>
      </c>
      <c r="D122" s="80">
        <f>$B122+C122</f>
        <v>1072.3700000000001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28</v>
      </c>
      <c r="D123" s="80">
        <f>$B122+C123</f>
        <v>1088.2700000000002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35.5</v>
      </c>
      <c r="D124" s="80">
        <f>$B122+C124</f>
        <v>1095.7700000000002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42.3</v>
      </c>
      <c r="D125" s="80">
        <f>$B122+C125</f>
        <v>1102.5700000000002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41</v>
      </c>
      <c r="D126" s="83">
        <f>$B122+C126</f>
        <v>1101.2700000000002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53.3</v>
      </c>
      <c r="D127" s="80">
        <f>$B122+C127</f>
        <v>1113.5700000000002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69.400000000000006</v>
      </c>
      <c r="D128" s="80">
        <f>$B122+C128</f>
        <v>1129.6700000000003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76.400000000000006</v>
      </c>
      <c r="D129" s="80">
        <f>$B122+C129</f>
        <v>1136.6700000000003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89.8</v>
      </c>
      <c r="D130" s="80">
        <f>$B122+C130</f>
        <v>1150.0700000000002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105.9</v>
      </c>
      <c r="D131" s="80">
        <f>$B122+C131</f>
        <v>1166.1700000000003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93.7</v>
      </c>
      <c r="D132" s="80">
        <f>$B122+C132</f>
        <v>1153.9700000000003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92.3</v>
      </c>
      <c r="D133" s="80">
        <f>$B122+C133</f>
        <v>1152.5700000000002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106.8</v>
      </c>
      <c r="D134" s="80">
        <f>$B122+C134</f>
        <v>1167.0700000000002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35.5</v>
      </c>
      <c r="D135" s="80">
        <f>$B122+C135</f>
        <v>1095.7700000000002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42.3</v>
      </c>
      <c r="D136" s="80">
        <f>$B122+C136</f>
        <v>1102.5700000000002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53.3</v>
      </c>
      <c r="D137" s="80">
        <f>$B122+C137</f>
        <v>1113.5700000000002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69.400000000000006</v>
      </c>
      <c r="D138" s="80">
        <f>$B122+C138</f>
        <v>1129.6700000000003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76.400000000000006</v>
      </c>
      <c r="D139" s="80">
        <f>$B122+C139</f>
        <v>1136.6700000000003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89.8</v>
      </c>
      <c r="D140" s="80">
        <f>$B122+C140</f>
        <v>1150.0700000000002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105.9</v>
      </c>
      <c r="D141" s="80">
        <f>$B122+C141</f>
        <v>1166.1700000000003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106.8</v>
      </c>
      <c r="D142" s="80">
        <f>$B122+C142</f>
        <v>1167.0700000000002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1060.2700000000002</v>
      </c>
      <c r="C145" s="24">
        <f t="shared" ref="C145:C151" si="3">C69</f>
        <v>60.9</v>
      </c>
      <c r="D145" s="80">
        <f>$B122+C145</f>
        <v>1121.1700000000003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82.9</v>
      </c>
      <c r="D146" s="80">
        <f>$B122+C146</f>
        <v>1143.1700000000003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94.8</v>
      </c>
      <c r="D147" s="80">
        <f>$B122+C147</f>
        <v>1155.0700000000002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93.4</v>
      </c>
      <c r="D148" s="80">
        <f>$B122+C148</f>
        <v>1153.6700000000003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97.5</v>
      </c>
      <c r="D149" s="80">
        <f>$B122+C149</f>
        <v>1157.7700000000002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97.5</v>
      </c>
      <c r="D150" s="80">
        <f>$B122+C150</f>
        <v>1157.7700000000002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108.3</v>
      </c>
      <c r="D151" s="80">
        <f>$B122+C151</f>
        <v>1168.5700000000002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148" zoomScale="90" zoomScaleNormal="90" workbookViewId="0">
      <selection activeCell="B174" sqref="B174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7" t="s">
        <v>95</v>
      </c>
      <c r="E8" s="415"/>
      <c r="F8" s="415"/>
      <c r="G8" s="415"/>
      <c r="H8" s="415"/>
      <c r="I8" s="415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1183</v>
      </c>
      <c r="L9" s="186"/>
      <c r="M9" s="219"/>
      <c r="N9" s="208"/>
      <c r="R9" s="386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10" t="s">
        <v>189</v>
      </c>
      <c r="I10" s="402"/>
      <c r="J10" s="402"/>
      <c r="K10" s="220">
        <f>FLOOR(F20+0.5,1)</f>
        <v>1183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1180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1206.6+36-0.2+20-3-16-15-22+29-0-0.2-67-4+2-45+2.5+0.3+0.9-0.5-80-127-93+96+30.5+50+0.5-0.1+73+0+47+44-51-74+0.4-2-22+2.2-0.3+0.1-7+6-69+30+51+12+52+11-99</f>
        <v>1005.6999999999998</v>
      </c>
      <c r="C17" s="101">
        <v>2.6</v>
      </c>
      <c r="D17" s="28">
        <f>SUM(B17,C17)</f>
        <v>1008.2999999999998</v>
      </c>
      <c r="E17" s="372">
        <f>143.3+7.8+4.6+6</f>
        <v>161.70000000000002</v>
      </c>
      <c r="F17" s="33">
        <f>SUM(D17,E17)</f>
        <v>1169.9999999999998</v>
      </c>
      <c r="G17" s="33">
        <f t="shared" ref="G17:G33" si="0">ROUND(((F17*10)+0.4)/10,0)</f>
        <v>1170</v>
      </c>
      <c r="H17" s="33">
        <f>IF(FLOOR(G17,1)&lt;1000,FLOOR(G17,1),FLOOR((G17),1))</f>
        <v>1170</v>
      </c>
      <c r="I17" s="373">
        <f>H17-F17</f>
        <v>0</v>
      </c>
      <c r="J17" s="33">
        <f t="shared" ref="J17:J33" si="1">I17+D17</f>
        <v>1008.2999999999998</v>
      </c>
      <c r="K17" s="129">
        <f t="shared" ref="K17:K32" si="2">H17</f>
        <v>1170</v>
      </c>
      <c r="L17" s="254"/>
      <c r="M17" s="376"/>
      <c r="N17" s="379"/>
      <c r="O17" s="254"/>
    </row>
    <row r="18" spans="1:45" x14ac:dyDescent="0.2">
      <c r="A18" s="3" t="s">
        <v>26</v>
      </c>
      <c r="B18" s="199"/>
      <c r="C18" s="102">
        <v>7</v>
      </c>
      <c r="D18" s="29">
        <f t="shared" ref="D18:D33" si="3">$B$17+C18</f>
        <v>1012.6999999999998</v>
      </c>
      <c r="E18" s="35">
        <f>$E$17</f>
        <v>161.70000000000002</v>
      </c>
      <c r="F18" s="34">
        <f t="shared" ref="F18:F33" si="4">D18+E18</f>
        <v>1174.3999999999999</v>
      </c>
      <c r="G18" s="34">
        <f t="shared" si="0"/>
        <v>1174</v>
      </c>
      <c r="H18" s="34">
        <f t="shared" ref="H18:H33" si="5">IF(FLOOR(G18,1)&lt;1000,FLOOR(G18,1),FLOOR((G18),1))</f>
        <v>1174</v>
      </c>
      <c r="I18" s="48">
        <f t="shared" ref="I18:I33" si="6">H18-F18</f>
        <v>-0.39999999999986358</v>
      </c>
      <c r="J18" s="34">
        <f t="shared" si="1"/>
        <v>1012.3</v>
      </c>
      <c r="K18" s="130">
        <f t="shared" si="2"/>
        <v>1174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10.8</v>
      </c>
      <c r="D19" s="29">
        <f t="shared" si="3"/>
        <v>1016.4999999999998</v>
      </c>
      <c r="E19" s="35">
        <f t="shared" ref="E19:E33" si="7">$E$17</f>
        <v>161.70000000000002</v>
      </c>
      <c r="F19" s="34">
        <f t="shared" si="4"/>
        <v>1178.1999999999998</v>
      </c>
      <c r="G19" s="34">
        <f t="shared" si="0"/>
        <v>1178</v>
      </c>
      <c r="H19" s="34">
        <f t="shared" si="5"/>
        <v>1178</v>
      </c>
      <c r="I19" s="48">
        <f t="shared" si="6"/>
        <v>-0.1999999999998181</v>
      </c>
      <c r="J19" s="34">
        <f t="shared" si="1"/>
        <v>1016.3</v>
      </c>
      <c r="K19" s="130">
        <f t="shared" si="2"/>
        <v>1178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15.9</v>
      </c>
      <c r="D20" s="29">
        <f t="shared" si="3"/>
        <v>1021.5999999999998</v>
      </c>
      <c r="E20" s="35">
        <f t="shared" si="7"/>
        <v>161.70000000000002</v>
      </c>
      <c r="F20" s="34">
        <f t="shared" si="4"/>
        <v>1183.2999999999997</v>
      </c>
      <c r="G20" s="34">
        <f t="shared" si="0"/>
        <v>1183</v>
      </c>
      <c r="H20" s="34">
        <f t="shared" si="5"/>
        <v>1183</v>
      </c>
      <c r="I20" s="48">
        <f t="shared" si="6"/>
        <v>-0.29999999999972715</v>
      </c>
      <c r="J20" s="34">
        <f t="shared" si="1"/>
        <v>1021.3000000000001</v>
      </c>
      <c r="K20" s="130">
        <f t="shared" si="2"/>
        <v>1183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23</v>
      </c>
      <c r="D21" s="29">
        <f t="shared" si="3"/>
        <v>1028.6999999999998</v>
      </c>
      <c r="E21" s="35">
        <f t="shared" si="7"/>
        <v>161.70000000000002</v>
      </c>
      <c r="F21" s="34">
        <f t="shared" si="4"/>
        <v>1190.3999999999999</v>
      </c>
      <c r="G21" s="34">
        <f t="shared" si="0"/>
        <v>1190</v>
      </c>
      <c r="H21" s="34">
        <f t="shared" si="5"/>
        <v>1190</v>
      </c>
      <c r="I21" s="48">
        <f t="shared" si="6"/>
        <v>-0.39999999999986358</v>
      </c>
      <c r="J21" s="34">
        <f t="shared" si="1"/>
        <v>1028.3</v>
      </c>
      <c r="K21" s="130">
        <f t="shared" si="2"/>
        <v>1190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33.299999999999997</v>
      </c>
      <c r="D22" s="29">
        <f t="shared" si="3"/>
        <v>1038.9999999999998</v>
      </c>
      <c r="E22" s="35">
        <f t="shared" si="7"/>
        <v>161.70000000000002</v>
      </c>
      <c r="F22" s="34">
        <f t="shared" si="4"/>
        <v>1200.6999999999998</v>
      </c>
      <c r="G22" s="34">
        <f t="shared" si="0"/>
        <v>1201</v>
      </c>
      <c r="H22" s="34">
        <f t="shared" si="5"/>
        <v>1201</v>
      </c>
      <c r="I22" s="48">
        <f t="shared" si="6"/>
        <v>0.3000000000001819</v>
      </c>
      <c r="J22" s="34">
        <f t="shared" si="1"/>
        <v>1039.3</v>
      </c>
      <c r="K22" s="130">
        <f t="shared" si="2"/>
        <v>1201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42.5</v>
      </c>
      <c r="D23" s="29">
        <f t="shared" si="3"/>
        <v>1048.1999999999998</v>
      </c>
      <c r="E23" s="35">
        <f t="shared" si="7"/>
        <v>161.70000000000002</v>
      </c>
      <c r="F23" s="34">
        <f t="shared" si="4"/>
        <v>1209.8999999999999</v>
      </c>
      <c r="G23" s="34">
        <f t="shared" si="0"/>
        <v>1210</v>
      </c>
      <c r="H23" s="34">
        <f t="shared" si="5"/>
        <v>1210</v>
      </c>
      <c r="I23" s="48">
        <f t="shared" si="6"/>
        <v>0.10000000000013642</v>
      </c>
      <c r="J23" s="34">
        <f t="shared" si="1"/>
        <v>1048.3</v>
      </c>
      <c r="K23" s="130">
        <f t="shared" si="2"/>
        <v>1210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59.9</v>
      </c>
      <c r="D24" s="65">
        <f t="shared" si="3"/>
        <v>1065.5999999999999</v>
      </c>
      <c r="E24" s="35">
        <f t="shared" si="7"/>
        <v>161.70000000000002</v>
      </c>
      <c r="F24" s="66">
        <f t="shared" si="4"/>
        <v>1227.3</v>
      </c>
      <c r="G24" s="66">
        <f t="shared" si="0"/>
        <v>1227</v>
      </c>
      <c r="H24" s="66">
        <f t="shared" si="5"/>
        <v>1227</v>
      </c>
      <c r="I24" s="67">
        <f t="shared" si="6"/>
        <v>-0.29999999999995453</v>
      </c>
      <c r="J24" s="66">
        <f t="shared" si="1"/>
        <v>1065.3</v>
      </c>
      <c r="K24" s="123">
        <f t="shared" si="2"/>
        <v>1227</v>
      </c>
      <c r="L24" s="254"/>
      <c r="M24" s="376"/>
      <c r="N24" s="367"/>
      <c r="O24" s="254"/>
    </row>
    <row r="25" spans="1:45" x14ac:dyDescent="0.2">
      <c r="A25" s="64" t="s">
        <v>33</v>
      </c>
      <c r="B25" s="227"/>
      <c r="C25" s="358">
        <v>78.3</v>
      </c>
      <c r="D25" s="65">
        <f>$B$17+C25</f>
        <v>1083.9999999999998</v>
      </c>
      <c r="E25" s="35">
        <f t="shared" si="7"/>
        <v>161.70000000000002</v>
      </c>
      <c r="F25" s="66">
        <f t="shared" si="4"/>
        <v>1245.6999999999998</v>
      </c>
      <c r="G25" s="66">
        <f t="shared" si="0"/>
        <v>1246</v>
      </c>
      <c r="H25" s="66">
        <f t="shared" si="5"/>
        <v>1246</v>
      </c>
      <c r="I25" s="67">
        <f>H25-F25</f>
        <v>0.3000000000001819</v>
      </c>
      <c r="J25" s="66">
        <f t="shared" si="1"/>
        <v>1084.3</v>
      </c>
      <c r="K25" s="123">
        <f>H25</f>
        <v>1246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89.8</v>
      </c>
      <c r="D26" s="65">
        <f t="shared" si="3"/>
        <v>1095.4999999999998</v>
      </c>
      <c r="E26" s="35">
        <f t="shared" si="7"/>
        <v>161.70000000000002</v>
      </c>
      <c r="F26" s="66">
        <f t="shared" si="4"/>
        <v>1257.1999999999998</v>
      </c>
      <c r="G26" s="66">
        <f t="shared" si="0"/>
        <v>1257</v>
      </c>
      <c r="H26" s="66">
        <f t="shared" si="5"/>
        <v>1257</v>
      </c>
      <c r="I26" s="67">
        <f t="shared" si="6"/>
        <v>-0.1999999999998181</v>
      </c>
      <c r="J26" s="66">
        <f t="shared" si="1"/>
        <v>1095.3</v>
      </c>
      <c r="K26" s="123">
        <f t="shared" si="2"/>
        <v>1257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95</v>
      </c>
      <c r="D27" s="65">
        <f t="shared" si="3"/>
        <v>1100.6999999999998</v>
      </c>
      <c r="E27" s="35">
        <f t="shared" si="7"/>
        <v>161.70000000000002</v>
      </c>
      <c r="F27" s="66">
        <f t="shared" si="4"/>
        <v>1262.3999999999999</v>
      </c>
      <c r="G27" s="66">
        <f t="shared" si="0"/>
        <v>1262</v>
      </c>
      <c r="H27" s="66">
        <f t="shared" si="5"/>
        <v>1262</v>
      </c>
      <c r="I27" s="67">
        <f t="shared" si="6"/>
        <v>-0.39999999999986358</v>
      </c>
      <c r="J27" s="66">
        <f t="shared" si="1"/>
        <v>1100.3</v>
      </c>
      <c r="K27" s="123">
        <f t="shared" si="2"/>
        <v>1262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96.4</v>
      </c>
      <c r="D28" s="65">
        <f>$B$17+C28</f>
        <v>1102.0999999999999</v>
      </c>
      <c r="E28" s="35">
        <f t="shared" si="7"/>
        <v>161.70000000000002</v>
      </c>
      <c r="F28" s="66">
        <f t="shared" si="4"/>
        <v>1263.8</v>
      </c>
      <c r="G28" s="66">
        <f t="shared" si="0"/>
        <v>1264</v>
      </c>
      <c r="H28" s="66">
        <f t="shared" si="5"/>
        <v>1264</v>
      </c>
      <c r="I28" s="67">
        <f>H28-F28</f>
        <v>0.20000000000004547</v>
      </c>
      <c r="J28" s="66">
        <f t="shared" si="1"/>
        <v>1102.3</v>
      </c>
      <c r="K28" s="123">
        <f>H28</f>
        <v>1264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92</v>
      </c>
      <c r="D29" s="65">
        <f t="shared" si="3"/>
        <v>1097.6999999999998</v>
      </c>
      <c r="E29" s="35">
        <f t="shared" si="7"/>
        <v>161.70000000000002</v>
      </c>
      <c r="F29" s="66">
        <f t="shared" si="4"/>
        <v>1259.3999999999999</v>
      </c>
      <c r="G29" s="66">
        <f t="shared" si="0"/>
        <v>1259</v>
      </c>
      <c r="H29" s="66">
        <f t="shared" si="5"/>
        <v>1259</v>
      </c>
      <c r="I29" s="67">
        <f t="shared" si="6"/>
        <v>-0.39999999999986358</v>
      </c>
      <c r="J29" s="66">
        <f t="shared" si="1"/>
        <v>1097.3</v>
      </c>
      <c r="K29" s="123">
        <f t="shared" si="2"/>
        <v>1259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108.4</v>
      </c>
      <c r="D30" s="65">
        <f t="shared" si="3"/>
        <v>1114.0999999999999</v>
      </c>
      <c r="E30" s="35">
        <f t="shared" si="7"/>
        <v>161.70000000000002</v>
      </c>
      <c r="F30" s="66">
        <f t="shared" si="4"/>
        <v>1275.8</v>
      </c>
      <c r="G30" s="66">
        <f t="shared" si="0"/>
        <v>1276</v>
      </c>
      <c r="H30" s="66">
        <f t="shared" si="5"/>
        <v>1276</v>
      </c>
      <c r="I30" s="67">
        <f t="shared" si="6"/>
        <v>0.20000000000004547</v>
      </c>
      <c r="J30" s="66">
        <f t="shared" si="1"/>
        <v>1114.3</v>
      </c>
      <c r="K30" s="123">
        <f t="shared" si="2"/>
        <v>1276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115.8</v>
      </c>
      <c r="D31" s="65">
        <f t="shared" si="3"/>
        <v>1121.4999999999998</v>
      </c>
      <c r="E31" s="35">
        <f t="shared" si="7"/>
        <v>161.70000000000002</v>
      </c>
      <c r="F31" s="66">
        <f t="shared" si="4"/>
        <v>1283.1999999999998</v>
      </c>
      <c r="G31" s="66">
        <f t="shared" si="0"/>
        <v>1283</v>
      </c>
      <c r="H31" s="66">
        <f t="shared" si="5"/>
        <v>1283</v>
      </c>
      <c r="I31" s="67">
        <f t="shared" si="6"/>
        <v>-0.1999999999998181</v>
      </c>
      <c r="J31" s="66">
        <f t="shared" si="1"/>
        <v>1121.3</v>
      </c>
      <c r="K31" s="123">
        <f t="shared" si="2"/>
        <v>1283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42.5</v>
      </c>
      <c r="D32" s="65">
        <f t="shared" si="3"/>
        <v>1048.1999999999998</v>
      </c>
      <c r="E32" s="35">
        <f t="shared" si="7"/>
        <v>161.70000000000002</v>
      </c>
      <c r="F32" s="66">
        <f t="shared" si="4"/>
        <v>1209.8999999999999</v>
      </c>
      <c r="G32" s="66">
        <f t="shared" si="0"/>
        <v>1210</v>
      </c>
      <c r="H32" s="66">
        <f t="shared" si="5"/>
        <v>1210</v>
      </c>
      <c r="I32" s="67">
        <f t="shared" si="6"/>
        <v>0.10000000000013642</v>
      </c>
      <c r="J32" s="66">
        <f t="shared" si="1"/>
        <v>1048.3</v>
      </c>
      <c r="K32" s="123">
        <f t="shared" si="2"/>
        <v>1210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115.8</v>
      </c>
      <c r="D33" s="65">
        <f t="shared" si="3"/>
        <v>1121.4999999999998</v>
      </c>
      <c r="E33" s="35">
        <f t="shared" si="7"/>
        <v>161.70000000000002</v>
      </c>
      <c r="F33" s="66">
        <f t="shared" si="4"/>
        <v>1283.1999999999998</v>
      </c>
      <c r="G33" s="66">
        <f t="shared" si="0"/>
        <v>1283</v>
      </c>
      <c r="H33" s="66">
        <f t="shared" si="5"/>
        <v>1283</v>
      </c>
      <c r="I33" s="67">
        <f t="shared" si="6"/>
        <v>-0.1999999999998181</v>
      </c>
      <c r="J33" s="66">
        <f t="shared" si="1"/>
        <v>1121.3</v>
      </c>
      <c r="K33" s="123">
        <f>H33</f>
        <v>1283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1005.6999999999998</v>
      </c>
      <c r="C36" s="102">
        <v>16.600000000000001</v>
      </c>
      <c r="D36" s="65">
        <f t="shared" ref="D36:D44" si="8">$B$17+C36</f>
        <v>1022.2999999999998</v>
      </c>
      <c r="E36" s="35">
        <f t="shared" ref="E36:E44" si="9">$E$17</f>
        <v>161.70000000000002</v>
      </c>
      <c r="F36" s="66">
        <f t="shared" ref="F36:F44" si="10">D36+E36</f>
        <v>1183.9999999999998</v>
      </c>
      <c r="G36" s="66">
        <f t="shared" ref="G36:G44" si="11">ROUND(((F36*10)+0.4)/10,0)</f>
        <v>1184</v>
      </c>
      <c r="H36" s="66">
        <f t="shared" ref="H36:H44" si="12">IF(FLOOR(G36,1)&lt;1000,FLOOR(G36,1),FLOOR((G36),1))</f>
        <v>1184</v>
      </c>
      <c r="I36" s="67">
        <f t="shared" ref="I36:I44" si="13">H36-F36</f>
        <v>0</v>
      </c>
      <c r="J36" s="66">
        <f t="shared" ref="J36:J44" si="14">I36+D36</f>
        <v>1022.2999999999998</v>
      </c>
      <c r="K36" s="123">
        <f t="shared" ref="K36:K44" si="15">H36</f>
        <v>1184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26.1</v>
      </c>
      <c r="D37" s="65">
        <f>$B$17+C37</f>
        <v>1031.7999999999997</v>
      </c>
      <c r="E37" s="35">
        <f t="shared" si="9"/>
        <v>161.70000000000002</v>
      </c>
      <c r="F37" s="66">
        <f>D37+E37</f>
        <v>1193.4999999999998</v>
      </c>
      <c r="G37" s="66">
        <f>ROUND(((F37*10)+0.4)/10,0)</f>
        <v>1194</v>
      </c>
      <c r="H37" s="66">
        <f t="shared" si="12"/>
        <v>1194</v>
      </c>
      <c r="I37" s="67">
        <f>H37-F37</f>
        <v>0.50000000000022737</v>
      </c>
      <c r="J37" s="66">
        <f>I37+D37</f>
        <v>1032.3</v>
      </c>
      <c r="K37" s="123">
        <f>H37</f>
        <v>1194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20.6</v>
      </c>
      <c r="D38" s="65">
        <f>$B$17+C38</f>
        <v>1026.2999999999997</v>
      </c>
      <c r="E38" s="35">
        <f t="shared" si="9"/>
        <v>161.70000000000002</v>
      </c>
      <c r="F38" s="66">
        <f t="shared" si="10"/>
        <v>1187.9999999999998</v>
      </c>
      <c r="G38" s="66">
        <f t="shared" si="11"/>
        <v>1188</v>
      </c>
      <c r="H38" s="66">
        <f t="shared" si="12"/>
        <v>1188</v>
      </c>
      <c r="I38" s="67">
        <f>H38-F38</f>
        <v>0</v>
      </c>
      <c r="J38" s="66">
        <f t="shared" si="14"/>
        <v>1026.2999999999997</v>
      </c>
      <c r="K38" s="123">
        <f>H38</f>
        <v>1188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29.3</v>
      </c>
      <c r="D39" s="65">
        <f t="shared" si="8"/>
        <v>1034.9999999999998</v>
      </c>
      <c r="E39" s="35">
        <f t="shared" si="9"/>
        <v>161.70000000000002</v>
      </c>
      <c r="F39" s="66">
        <f t="shared" si="10"/>
        <v>1196.6999999999998</v>
      </c>
      <c r="G39" s="66">
        <f t="shared" si="11"/>
        <v>1197</v>
      </c>
      <c r="H39" s="66">
        <f t="shared" si="12"/>
        <v>1197</v>
      </c>
      <c r="I39" s="67">
        <f t="shared" si="13"/>
        <v>0.3000000000001819</v>
      </c>
      <c r="J39" s="66">
        <f t="shared" si="14"/>
        <v>1035.3</v>
      </c>
      <c r="K39" s="123">
        <f t="shared" si="15"/>
        <v>1197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40.200000000000003</v>
      </c>
      <c r="D40" s="65">
        <f t="shared" si="8"/>
        <v>1045.8999999999999</v>
      </c>
      <c r="E40" s="35">
        <f t="shared" si="9"/>
        <v>161.70000000000002</v>
      </c>
      <c r="F40" s="66">
        <f t="shared" si="10"/>
        <v>1207.5999999999999</v>
      </c>
      <c r="G40" s="66">
        <f t="shared" si="11"/>
        <v>1208</v>
      </c>
      <c r="H40" s="66">
        <f t="shared" si="12"/>
        <v>1208</v>
      </c>
      <c r="I40" s="67">
        <f t="shared" si="13"/>
        <v>0.40000000000009095</v>
      </c>
      <c r="J40" s="66">
        <f t="shared" si="14"/>
        <v>1046.3</v>
      </c>
      <c r="K40" s="123">
        <f t="shared" si="15"/>
        <v>1208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37.9</v>
      </c>
      <c r="D41" s="65">
        <f t="shared" si="8"/>
        <v>1043.5999999999999</v>
      </c>
      <c r="E41" s="35">
        <f t="shared" si="9"/>
        <v>161.70000000000002</v>
      </c>
      <c r="F41" s="66">
        <f t="shared" si="10"/>
        <v>1205.3</v>
      </c>
      <c r="G41" s="66">
        <f t="shared" si="11"/>
        <v>1205</v>
      </c>
      <c r="H41" s="66">
        <f t="shared" si="12"/>
        <v>1205</v>
      </c>
      <c r="I41" s="67">
        <f t="shared" si="13"/>
        <v>-0.29999999999995453</v>
      </c>
      <c r="J41" s="66">
        <f t="shared" si="14"/>
        <v>1043.3</v>
      </c>
      <c r="K41" s="123">
        <f t="shared" si="15"/>
        <v>1205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48</v>
      </c>
      <c r="D42" s="65">
        <f t="shared" si="8"/>
        <v>1053.6999999999998</v>
      </c>
      <c r="E42" s="35">
        <f t="shared" si="9"/>
        <v>161.70000000000002</v>
      </c>
      <c r="F42" s="66">
        <f t="shared" si="10"/>
        <v>1215.3999999999999</v>
      </c>
      <c r="G42" s="66">
        <f t="shared" si="11"/>
        <v>1215</v>
      </c>
      <c r="H42" s="66">
        <f t="shared" si="12"/>
        <v>1215</v>
      </c>
      <c r="I42" s="67">
        <f t="shared" si="13"/>
        <v>-0.39999999999986358</v>
      </c>
      <c r="J42" s="66">
        <f t="shared" si="14"/>
        <v>1053.3</v>
      </c>
      <c r="K42" s="123">
        <f t="shared" si="15"/>
        <v>1215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51.9</v>
      </c>
      <c r="D43" s="65">
        <f t="shared" si="8"/>
        <v>1057.5999999999999</v>
      </c>
      <c r="E43" s="35">
        <f t="shared" si="9"/>
        <v>161.70000000000002</v>
      </c>
      <c r="F43" s="66">
        <f t="shared" si="10"/>
        <v>1219.3</v>
      </c>
      <c r="G43" s="66">
        <f t="shared" si="11"/>
        <v>1219</v>
      </c>
      <c r="H43" s="66">
        <f t="shared" si="12"/>
        <v>1219</v>
      </c>
      <c r="I43" s="67">
        <f t="shared" si="13"/>
        <v>-0.29999999999995453</v>
      </c>
      <c r="J43" s="66">
        <f t="shared" si="14"/>
        <v>1057.3</v>
      </c>
      <c r="K43" s="123">
        <f t="shared" si="15"/>
        <v>1219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60.6</v>
      </c>
      <c r="D44" s="65">
        <f t="shared" si="8"/>
        <v>1066.2999999999997</v>
      </c>
      <c r="E44" s="35">
        <f t="shared" si="9"/>
        <v>161.70000000000002</v>
      </c>
      <c r="F44" s="66">
        <f t="shared" si="10"/>
        <v>1227.9999999999998</v>
      </c>
      <c r="G44" s="66">
        <f t="shared" si="11"/>
        <v>1228</v>
      </c>
      <c r="H44" s="66">
        <f t="shared" si="12"/>
        <v>1228</v>
      </c>
      <c r="I44" s="67">
        <f t="shared" si="13"/>
        <v>0</v>
      </c>
      <c r="J44" s="66">
        <f t="shared" si="14"/>
        <v>1066.2999999999997</v>
      </c>
      <c r="K44" s="123">
        <f t="shared" si="15"/>
        <v>1228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12.1</v>
      </c>
      <c r="D47" s="65">
        <f t="shared" ref="D47:D67" si="16">$B$17+C47</f>
        <v>1017.7999999999998</v>
      </c>
      <c r="E47" s="35">
        <f t="shared" ref="E47:E67" si="17">$E$17</f>
        <v>161.70000000000002</v>
      </c>
      <c r="F47" s="66">
        <f t="shared" ref="F47:F67" si="18">D47+E47</f>
        <v>1179.4999999999998</v>
      </c>
      <c r="G47" s="66">
        <f t="shared" ref="G47:G67" si="19">ROUND(((F47*10)+0.4)/10,0)</f>
        <v>1180</v>
      </c>
      <c r="H47" s="66">
        <f t="shared" ref="H47:H67" si="20">IF(FLOOR(G47,1)&lt;1000,FLOOR(G47,1),FLOOR((G47),1))</f>
        <v>1180</v>
      </c>
      <c r="I47" s="67">
        <f t="shared" ref="I47:I52" si="21">H47-F47</f>
        <v>0.50000000000022737</v>
      </c>
      <c r="J47" s="66">
        <f t="shared" ref="J47:J67" si="22">I47+D47</f>
        <v>1018.3000000000001</v>
      </c>
      <c r="K47" s="123">
        <f t="shared" ref="K47:K67" si="23">H47</f>
        <v>1180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28</v>
      </c>
      <c r="D48" s="65">
        <f t="shared" si="16"/>
        <v>1033.6999999999998</v>
      </c>
      <c r="E48" s="35">
        <f t="shared" si="17"/>
        <v>161.70000000000002</v>
      </c>
      <c r="F48" s="66">
        <f t="shared" si="18"/>
        <v>1195.3999999999999</v>
      </c>
      <c r="G48" s="66">
        <f t="shared" si="19"/>
        <v>1195</v>
      </c>
      <c r="H48" s="66">
        <f t="shared" si="20"/>
        <v>1195</v>
      </c>
      <c r="I48" s="67">
        <f t="shared" si="21"/>
        <v>-0.39999999999986358</v>
      </c>
      <c r="J48" s="66">
        <f t="shared" si="22"/>
        <v>1033.3</v>
      </c>
      <c r="K48" s="123">
        <f t="shared" si="23"/>
        <v>1195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35.5</v>
      </c>
      <c r="D49" s="65">
        <f t="shared" si="16"/>
        <v>1041.1999999999998</v>
      </c>
      <c r="E49" s="35">
        <f t="shared" si="17"/>
        <v>161.70000000000002</v>
      </c>
      <c r="F49" s="66">
        <f t="shared" si="18"/>
        <v>1202.8999999999999</v>
      </c>
      <c r="G49" s="66">
        <f t="shared" si="19"/>
        <v>1203</v>
      </c>
      <c r="H49" s="66">
        <f t="shared" si="20"/>
        <v>1203</v>
      </c>
      <c r="I49" s="67">
        <f t="shared" si="21"/>
        <v>0.10000000000013642</v>
      </c>
      <c r="J49" s="66">
        <f t="shared" si="22"/>
        <v>1041.3</v>
      </c>
      <c r="K49" s="123">
        <f t="shared" si="23"/>
        <v>1203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42.3</v>
      </c>
      <c r="D50" s="65">
        <f t="shared" si="16"/>
        <v>1047.9999999999998</v>
      </c>
      <c r="E50" s="35">
        <f t="shared" si="17"/>
        <v>161.70000000000002</v>
      </c>
      <c r="F50" s="66">
        <f t="shared" si="18"/>
        <v>1209.6999999999998</v>
      </c>
      <c r="G50" s="66">
        <f t="shared" si="19"/>
        <v>1210</v>
      </c>
      <c r="H50" s="66">
        <f t="shared" si="20"/>
        <v>1210</v>
      </c>
      <c r="I50" s="67">
        <f t="shared" si="21"/>
        <v>0.3000000000001819</v>
      </c>
      <c r="J50" s="66">
        <f t="shared" si="22"/>
        <v>1048.3</v>
      </c>
      <c r="K50" s="123">
        <f t="shared" si="23"/>
        <v>1210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4">
        <v>41</v>
      </c>
      <c r="D51" s="74">
        <f t="shared" si="16"/>
        <v>1046.6999999999998</v>
      </c>
      <c r="E51" s="45">
        <f t="shared" si="17"/>
        <v>161.70000000000002</v>
      </c>
      <c r="F51" s="45">
        <f t="shared" si="18"/>
        <v>1208.3999999999999</v>
      </c>
      <c r="G51" s="45">
        <f t="shared" si="19"/>
        <v>1208</v>
      </c>
      <c r="H51" s="45">
        <f t="shared" si="20"/>
        <v>1208</v>
      </c>
      <c r="I51" s="53">
        <f t="shared" si="21"/>
        <v>-0.39999999999986358</v>
      </c>
      <c r="J51" s="45">
        <f t="shared" si="22"/>
        <v>1046.3</v>
      </c>
      <c r="K51" s="126">
        <f t="shared" si="23"/>
        <v>1208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53.3</v>
      </c>
      <c r="D52" s="65">
        <f t="shared" si="16"/>
        <v>1058.9999999999998</v>
      </c>
      <c r="E52" s="35">
        <f t="shared" si="17"/>
        <v>161.70000000000002</v>
      </c>
      <c r="F52" s="66">
        <f t="shared" si="18"/>
        <v>1220.6999999999998</v>
      </c>
      <c r="G52" s="66">
        <f t="shared" si="19"/>
        <v>1221</v>
      </c>
      <c r="H52" s="66">
        <f t="shared" si="20"/>
        <v>1221</v>
      </c>
      <c r="I52" s="25">
        <f t="shared" si="21"/>
        <v>0.3000000000001819</v>
      </c>
      <c r="J52" s="66">
        <f t="shared" si="22"/>
        <v>1059.3</v>
      </c>
      <c r="K52" s="122">
        <f t="shared" si="23"/>
        <v>1221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69.400000000000006</v>
      </c>
      <c r="D53" s="65">
        <f t="shared" si="16"/>
        <v>1075.0999999999999</v>
      </c>
      <c r="E53" s="35">
        <f t="shared" si="17"/>
        <v>161.70000000000002</v>
      </c>
      <c r="F53" s="66">
        <f t="shared" si="18"/>
        <v>1236.8</v>
      </c>
      <c r="G53" s="66">
        <f t="shared" si="19"/>
        <v>1237</v>
      </c>
      <c r="H53" s="66">
        <f t="shared" si="20"/>
        <v>1237</v>
      </c>
      <c r="I53" s="25">
        <f t="shared" ref="I53:I67" si="24">H53-F53</f>
        <v>0.20000000000004547</v>
      </c>
      <c r="J53" s="66">
        <f t="shared" si="22"/>
        <v>1075.3</v>
      </c>
      <c r="K53" s="122">
        <f t="shared" si="23"/>
        <v>1237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76.400000000000006</v>
      </c>
      <c r="D54" s="65">
        <f t="shared" si="16"/>
        <v>1082.0999999999999</v>
      </c>
      <c r="E54" s="35">
        <f t="shared" si="17"/>
        <v>161.70000000000002</v>
      </c>
      <c r="F54" s="66">
        <f t="shared" si="18"/>
        <v>1243.8</v>
      </c>
      <c r="G54" s="66">
        <f t="shared" si="19"/>
        <v>1244</v>
      </c>
      <c r="H54" s="66">
        <f t="shared" si="20"/>
        <v>1244</v>
      </c>
      <c r="I54" s="25">
        <f t="shared" si="24"/>
        <v>0.20000000000004547</v>
      </c>
      <c r="J54" s="66">
        <f t="shared" si="22"/>
        <v>1082.3</v>
      </c>
      <c r="K54" s="122">
        <f t="shared" si="23"/>
        <v>1244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89.8</v>
      </c>
      <c r="D55" s="65">
        <f t="shared" si="16"/>
        <v>1095.4999999999998</v>
      </c>
      <c r="E55" s="35">
        <f t="shared" si="17"/>
        <v>161.70000000000002</v>
      </c>
      <c r="F55" s="66">
        <f t="shared" si="18"/>
        <v>1257.1999999999998</v>
      </c>
      <c r="G55" s="66">
        <f t="shared" si="19"/>
        <v>1257</v>
      </c>
      <c r="H55" s="66">
        <f t="shared" si="20"/>
        <v>1257</v>
      </c>
      <c r="I55" s="25">
        <f t="shared" si="24"/>
        <v>-0.1999999999998181</v>
      </c>
      <c r="J55" s="66">
        <f t="shared" si="22"/>
        <v>1095.3</v>
      </c>
      <c r="K55" s="122">
        <f t="shared" si="23"/>
        <v>1257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105.9</v>
      </c>
      <c r="D56" s="65">
        <f t="shared" si="16"/>
        <v>1111.5999999999999</v>
      </c>
      <c r="E56" s="35">
        <f t="shared" si="17"/>
        <v>161.70000000000002</v>
      </c>
      <c r="F56" s="66">
        <f t="shared" si="18"/>
        <v>1273.3</v>
      </c>
      <c r="G56" s="66">
        <f t="shared" si="19"/>
        <v>1273</v>
      </c>
      <c r="H56" s="66">
        <f t="shared" si="20"/>
        <v>1273</v>
      </c>
      <c r="I56" s="25">
        <f t="shared" si="24"/>
        <v>-0.29999999999995453</v>
      </c>
      <c r="J56" s="66">
        <f t="shared" si="22"/>
        <v>1111.3</v>
      </c>
      <c r="K56" s="122">
        <f t="shared" si="23"/>
        <v>1273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93.7</v>
      </c>
      <c r="D57" s="65">
        <f t="shared" si="16"/>
        <v>1099.3999999999999</v>
      </c>
      <c r="E57" s="35">
        <f t="shared" si="17"/>
        <v>161.70000000000002</v>
      </c>
      <c r="F57" s="66">
        <f t="shared" si="18"/>
        <v>1261.0999999999999</v>
      </c>
      <c r="G57" s="66">
        <f t="shared" si="19"/>
        <v>1261</v>
      </c>
      <c r="H57" s="66">
        <f t="shared" si="20"/>
        <v>1261</v>
      </c>
      <c r="I57" s="25">
        <f t="shared" si="24"/>
        <v>-9.9999999999909051E-2</v>
      </c>
      <c r="J57" s="66">
        <f t="shared" si="22"/>
        <v>1099.3</v>
      </c>
      <c r="K57" s="122">
        <f t="shared" si="23"/>
        <v>1261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92.3</v>
      </c>
      <c r="D58" s="65">
        <f t="shared" si="16"/>
        <v>1097.9999999999998</v>
      </c>
      <c r="E58" s="35">
        <f t="shared" si="17"/>
        <v>161.70000000000002</v>
      </c>
      <c r="F58" s="66">
        <f t="shared" si="18"/>
        <v>1259.6999999999998</v>
      </c>
      <c r="G58" s="66">
        <f t="shared" si="19"/>
        <v>1260</v>
      </c>
      <c r="H58" s="66">
        <f t="shared" si="20"/>
        <v>1260</v>
      </c>
      <c r="I58" s="25">
        <f t="shared" si="24"/>
        <v>0.3000000000001819</v>
      </c>
      <c r="J58" s="66">
        <f t="shared" si="22"/>
        <v>1098.3</v>
      </c>
      <c r="K58" s="122">
        <f t="shared" si="23"/>
        <v>1260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106.8</v>
      </c>
      <c r="D59" s="65">
        <f t="shared" si="16"/>
        <v>1112.4999999999998</v>
      </c>
      <c r="E59" s="35">
        <f t="shared" si="17"/>
        <v>161.70000000000002</v>
      </c>
      <c r="F59" s="66">
        <f t="shared" si="18"/>
        <v>1274.1999999999998</v>
      </c>
      <c r="G59" s="66">
        <f t="shared" si="19"/>
        <v>1274</v>
      </c>
      <c r="H59" s="66">
        <f t="shared" si="20"/>
        <v>1274</v>
      </c>
      <c r="I59" s="25">
        <f t="shared" si="24"/>
        <v>-0.1999999999998181</v>
      </c>
      <c r="J59" s="66">
        <f t="shared" si="22"/>
        <v>1112.3</v>
      </c>
      <c r="K59" s="122">
        <f t="shared" si="23"/>
        <v>1274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v>35.5</v>
      </c>
      <c r="D60" s="65">
        <f t="shared" si="16"/>
        <v>1041.1999999999998</v>
      </c>
      <c r="E60" s="35">
        <f t="shared" si="17"/>
        <v>161.70000000000002</v>
      </c>
      <c r="F60" s="66">
        <f t="shared" si="18"/>
        <v>1202.8999999999999</v>
      </c>
      <c r="G60" s="66">
        <f t="shared" si="19"/>
        <v>1203</v>
      </c>
      <c r="H60" s="66">
        <f t="shared" si="20"/>
        <v>1203</v>
      </c>
      <c r="I60" s="25">
        <f t="shared" si="24"/>
        <v>0.10000000000013642</v>
      </c>
      <c r="J60" s="66">
        <f t="shared" si="22"/>
        <v>1041.3</v>
      </c>
      <c r="K60" s="122">
        <f t="shared" si="23"/>
        <v>1203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v>42.3</v>
      </c>
      <c r="D61" s="65">
        <f t="shared" si="16"/>
        <v>1047.9999999999998</v>
      </c>
      <c r="E61" s="35">
        <f t="shared" si="17"/>
        <v>161.70000000000002</v>
      </c>
      <c r="F61" s="66">
        <f t="shared" si="18"/>
        <v>1209.6999999999998</v>
      </c>
      <c r="G61" s="66">
        <f t="shared" si="19"/>
        <v>1210</v>
      </c>
      <c r="H61" s="66">
        <f t="shared" si="20"/>
        <v>1210</v>
      </c>
      <c r="I61" s="25">
        <f t="shared" si="24"/>
        <v>0.3000000000001819</v>
      </c>
      <c r="J61" s="66">
        <f t="shared" si="22"/>
        <v>1048.3</v>
      </c>
      <c r="K61" s="122">
        <f t="shared" si="23"/>
        <v>1210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v>53.3</v>
      </c>
      <c r="D62" s="65">
        <f t="shared" si="16"/>
        <v>1058.9999999999998</v>
      </c>
      <c r="E62" s="35">
        <f t="shared" si="17"/>
        <v>161.70000000000002</v>
      </c>
      <c r="F62" s="66">
        <f t="shared" si="18"/>
        <v>1220.6999999999998</v>
      </c>
      <c r="G62" s="66">
        <f t="shared" si="19"/>
        <v>1221</v>
      </c>
      <c r="H62" s="66">
        <f t="shared" si="20"/>
        <v>1221</v>
      </c>
      <c r="I62" s="25">
        <f t="shared" si="24"/>
        <v>0.3000000000001819</v>
      </c>
      <c r="J62" s="66">
        <f t="shared" si="22"/>
        <v>1059.3</v>
      </c>
      <c r="K62" s="122">
        <f t="shared" si="23"/>
        <v>1221</v>
      </c>
      <c r="L62" s="254"/>
      <c r="M62" s="55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v>69.400000000000006</v>
      </c>
      <c r="D63" s="65">
        <f t="shared" si="16"/>
        <v>1075.0999999999999</v>
      </c>
      <c r="E63" s="35">
        <f t="shared" si="17"/>
        <v>161.70000000000002</v>
      </c>
      <c r="F63" s="66">
        <f t="shared" si="18"/>
        <v>1236.8</v>
      </c>
      <c r="G63" s="66">
        <f t="shared" si="19"/>
        <v>1237</v>
      </c>
      <c r="H63" s="66">
        <f t="shared" si="20"/>
        <v>1237</v>
      </c>
      <c r="I63" s="25">
        <f t="shared" si="24"/>
        <v>0.20000000000004547</v>
      </c>
      <c r="J63" s="66">
        <f t="shared" si="22"/>
        <v>1075.3</v>
      </c>
      <c r="K63" s="122">
        <f t="shared" si="23"/>
        <v>1237</v>
      </c>
      <c r="L63" s="254"/>
      <c r="M63" s="55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v>76.400000000000006</v>
      </c>
      <c r="D64" s="65">
        <f t="shared" si="16"/>
        <v>1082.0999999999999</v>
      </c>
      <c r="E64" s="35">
        <f t="shared" si="17"/>
        <v>161.70000000000002</v>
      </c>
      <c r="F64" s="66">
        <f t="shared" si="18"/>
        <v>1243.8</v>
      </c>
      <c r="G64" s="66">
        <f t="shared" si="19"/>
        <v>1244</v>
      </c>
      <c r="H64" s="66">
        <f t="shared" si="20"/>
        <v>1244</v>
      </c>
      <c r="I64" s="25">
        <f t="shared" si="24"/>
        <v>0.20000000000004547</v>
      </c>
      <c r="J64" s="66">
        <f t="shared" si="22"/>
        <v>1082.3</v>
      </c>
      <c r="K64" s="122">
        <f t="shared" si="23"/>
        <v>1244</v>
      </c>
      <c r="L64" s="254"/>
      <c r="M64" s="55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v>89.8</v>
      </c>
      <c r="D65" s="65">
        <f t="shared" si="16"/>
        <v>1095.4999999999998</v>
      </c>
      <c r="E65" s="35">
        <f t="shared" si="17"/>
        <v>161.70000000000002</v>
      </c>
      <c r="F65" s="66">
        <f t="shared" si="18"/>
        <v>1257.1999999999998</v>
      </c>
      <c r="G65" s="66">
        <f t="shared" si="19"/>
        <v>1257</v>
      </c>
      <c r="H65" s="66">
        <f t="shared" si="20"/>
        <v>1257</v>
      </c>
      <c r="I65" s="25">
        <f t="shared" si="24"/>
        <v>-0.1999999999998181</v>
      </c>
      <c r="J65" s="66">
        <f t="shared" si="22"/>
        <v>1095.3</v>
      </c>
      <c r="K65" s="122">
        <f t="shared" si="23"/>
        <v>1257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v>105.9</v>
      </c>
      <c r="D66" s="65">
        <f t="shared" si="16"/>
        <v>1111.5999999999999</v>
      </c>
      <c r="E66" s="35">
        <f t="shared" si="17"/>
        <v>161.70000000000002</v>
      </c>
      <c r="F66" s="66">
        <f t="shared" si="18"/>
        <v>1273.3</v>
      </c>
      <c r="G66" s="66">
        <f t="shared" si="19"/>
        <v>1273</v>
      </c>
      <c r="H66" s="66">
        <f t="shared" si="20"/>
        <v>1273</v>
      </c>
      <c r="I66" s="25">
        <f t="shared" si="24"/>
        <v>-0.29999999999995453</v>
      </c>
      <c r="J66" s="66">
        <f t="shared" si="22"/>
        <v>1111.3</v>
      </c>
      <c r="K66" s="122">
        <f t="shared" si="23"/>
        <v>1273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v>106.8</v>
      </c>
      <c r="D67" s="65">
        <f t="shared" si="16"/>
        <v>1112.4999999999998</v>
      </c>
      <c r="E67" s="35">
        <f t="shared" si="17"/>
        <v>161.70000000000002</v>
      </c>
      <c r="F67" s="66">
        <f t="shared" si="18"/>
        <v>1274.1999999999998</v>
      </c>
      <c r="G67" s="66">
        <f t="shared" si="19"/>
        <v>1274</v>
      </c>
      <c r="H67" s="66">
        <f t="shared" si="20"/>
        <v>1274</v>
      </c>
      <c r="I67" s="25">
        <f t="shared" si="24"/>
        <v>-0.1999999999998181</v>
      </c>
      <c r="J67" s="66">
        <f t="shared" si="22"/>
        <v>1112.3</v>
      </c>
      <c r="K67" s="122">
        <f t="shared" si="23"/>
        <v>1274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1005.6999999999998</v>
      </c>
      <c r="C70" s="358">
        <v>60.9</v>
      </c>
      <c r="D70" s="65">
        <f t="shared" ref="D70:D76" si="25">$B$17+C70</f>
        <v>1066.5999999999999</v>
      </c>
      <c r="E70" s="35">
        <f t="shared" ref="E70:E76" si="26">$E$17</f>
        <v>161.70000000000002</v>
      </c>
      <c r="F70" s="66">
        <f t="shared" ref="F70:F76" si="27">D70+E70</f>
        <v>1228.3</v>
      </c>
      <c r="G70" s="66">
        <f t="shared" ref="G70:G76" si="28">ROUND(((F70*10)+0.4)/10,0)</f>
        <v>1228</v>
      </c>
      <c r="H70" s="66">
        <f t="shared" ref="H70:H76" si="29">IF(FLOOR(G70,1)&lt;1000,FLOOR(G70,1),FLOOR((G70),1))</f>
        <v>1228</v>
      </c>
      <c r="I70" s="67">
        <f t="shared" ref="I70:I76" si="30">H70-F70</f>
        <v>-0.29999999999995453</v>
      </c>
      <c r="J70" s="66">
        <f t="shared" ref="J70:J76" si="31">I70+D70</f>
        <v>1066.3</v>
      </c>
      <c r="K70" s="123">
        <f t="shared" ref="K70:K76" si="32">H70</f>
        <v>1228</v>
      </c>
      <c r="L70" s="254"/>
      <c r="M70" s="39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82.9</v>
      </c>
      <c r="D71" s="65">
        <f>$B$17+C71</f>
        <v>1088.5999999999999</v>
      </c>
      <c r="E71" s="35">
        <f t="shared" si="26"/>
        <v>161.70000000000002</v>
      </c>
      <c r="F71" s="66">
        <f t="shared" si="27"/>
        <v>1250.3</v>
      </c>
      <c r="G71" s="66">
        <f t="shared" si="28"/>
        <v>1250</v>
      </c>
      <c r="H71" s="66">
        <f t="shared" si="29"/>
        <v>1250</v>
      </c>
      <c r="I71" s="67">
        <f>H71-F71</f>
        <v>-0.29999999999995453</v>
      </c>
      <c r="J71" s="66">
        <f t="shared" si="31"/>
        <v>1088.3</v>
      </c>
      <c r="K71" s="123">
        <f>H71</f>
        <v>1250</v>
      </c>
      <c r="L71" s="254"/>
      <c r="M71" s="39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94.8</v>
      </c>
      <c r="D72" s="30">
        <f t="shared" si="25"/>
        <v>1100.4999999999998</v>
      </c>
      <c r="E72" s="35">
        <f t="shared" si="26"/>
        <v>161.70000000000002</v>
      </c>
      <c r="F72" s="35">
        <f t="shared" si="27"/>
        <v>1262.1999999999998</v>
      </c>
      <c r="G72" s="35">
        <f t="shared" si="28"/>
        <v>1262</v>
      </c>
      <c r="H72" s="66">
        <f t="shared" si="29"/>
        <v>1262</v>
      </c>
      <c r="I72" s="25">
        <f t="shared" si="30"/>
        <v>-0.1999999999998181</v>
      </c>
      <c r="J72" s="35">
        <f t="shared" si="31"/>
        <v>1100.3</v>
      </c>
      <c r="K72" s="122">
        <f t="shared" si="32"/>
        <v>1262</v>
      </c>
      <c r="L72" s="254"/>
      <c r="M72" s="39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93.4</v>
      </c>
      <c r="D73" s="30">
        <f t="shared" si="25"/>
        <v>1099.0999999999999</v>
      </c>
      <c r="E73" s="35">
        <f t="shared" si="26"/>
        <v>161.70000000000002</v>
      </c>
      <c r="F73" s="35">
        <f t="shared" si="27"/>
        <v>1260.8</v>
      </c>
      <c r="G73" s="35">
        <f t="shared" si="28"/>
        <v>1261</v>
      </c>
      <c r="H73" s="66">
        <f t="shared" si="29"/>
        <v>1261</v>
      </c>
      <c r="I73" s="25">
        <f t="shared" si="30"/>
        <v>0.20000000000004547</v>
      </c>
      <c r="J73" s="35">
        <f t="shared" si="31"/>
        <v>1099.3</v>
      </c>
      <c r="K73" s="122">
        <f t="shared" si="32"/>
        <v>1261</v>
      </c>
      <c r="L73" s="254"/>
      <c r="M73" s="39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97.5</v>
      </c>
      <c r="D74" s="30">
        <f t="shared" si="25"/>
        <v>1103.1999999999998</v>
      </c>
      <c r="E74" s="35">
        <f t="shared" si="26"/>
        <v>161.70000000000002</v>
      </c>
      <c r="F74" s="35">
        <f t="shared" si="27"/>
        <v>1264.8999999999999</v>
      </c>
      <c r="G74" s="35">
        <f t="shared" si="28"/>
        <v>1265</v>
      </c>
      <c r="H74" s="66">
        <f t="shared" si="29"/>
        <v>1265</v>
      </c>
      <c r="I74" s="25">
        <f t="shared" si="30"/>
        <v>0.10000000000013642</v>
      </c>
      <c r="J74" s="35">
        <f t="shared" si="31"/>
        <v>1103.3</v>
      </c>
      <c r="K74" s="122">
        <f t="shared" si="32"/>
        <v>1265</v>
      </c>
      <c r="L74" s="254"/>
      <c r="M74" s="391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97.5</v>
      </c>
      <c r="D75" s="65">
        <f t="shared" si="25"/>
        <v>1103.1999999999998</v>
      </c>
      <c r="E75" s="35">
        <f t="shared" si="26"/>
        <v>161.70000000000002</v>
      </c>
      <c r="F75" s="66">
        <f t="shared" si="27"/>
        <v>1264.8999999999999</v>
      </c>
      <c r="G75" s="66">
        <f t="shared" si="28"/>
        <v>1265</v>
      </c>
      <c r="H75" s="66">
        <f t="shared" si="29"/>
        <v>1265</v>
      </c>
      <c r="I75" s="67">
        <f t="shared" si="30"/>
        <v>0.10000000000013642</v>
      </c>
      <c r="J75" s="66">
        <f t="shared" si="31"/>
        <v>1103.3</v>
      </c>
      <c r="K75" s="123">
        <f t="shared" si="32"/>
        <v>1265</v>
      </c>
      <c r="L75" s="254"/>
      <c r="M75" s="391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108.3</v>
      </c>
      <c r="D76" s="30">
        <f t="shared" si="25"/>
        <v>1113.9999999999998</v>
      </c>
      <c r="E76" s="35">
        <f t="shared" si="26"/>
        <v>161.70000000000002</v>
      </c>
      <c r="F76" s="35">
        <f t="shared" si="27"/>
        <v>1275.6999999999998</v>
      </c>
      <c r="G76" s="35">
        <f t="shared" si="28"/>
        <v>1276</v>
      </c>
      <c r="H76" s="66">
        <f t="shared" si="29"/>
        <v>1276</v>
      </c>
      <c r="I76" s="25">
        <f t="shared" si="30"/>
        <v>0.3000000000001819</v>
      </c>
      <c r="J76" s="35">
        <f t="shared" si="31"/>
        <v>1114.3</v>
      </c>
      <c r="K76" s="122">
        <f t="shared" si="32"/>
        <v>1276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8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8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8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8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8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8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8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8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8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2" t="str">
        <f>D8</f>
        <v>PETROL PUMP PRICES BY ZONE IN THE REPUBLIC OF SOUTH AFRICA</v>
      </c>
      <c r="E87" s="419"/>
      <c r="F87" s="419"/>
      <c r="G87" s="419"/>
      <c r="H87" s="419"/>
      <c r="I87" s="419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2" t="str">
        <f>H10</f>
        <v>EFFECTIVE 03 August 2016</v>
      </c>
      <c r="I89" s="419"/>
      <c r="J89" s="419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1217.6+36-0.2+20-3-14-15-22+31-0-0.2-67-4-5-45+2.5+0.3+0.9-0.5-80-123-93+96+30.5+50+0.4+79+0+47+41-51-74+0.4+4-22+2.2-0.3+0.1-7-3+6-69+30+53+12+52+8-99</f>
        <v>1022.6999999999998</v>
      </c>
      <c r="C96" s="101">
        <f t="shared" ref="C96:C112" si="33">C17</f>
        <v>2.6</v>
      </c>
      <c r="D96" s="23">
        <f t="shared" ref="D96:D101" si="34">$B$96+C96</f>
        <v>1025.2999999999997</v>
      </c>
      <c r="E96" s="36">
        <f t="shared" ref="E96:E112" si="35">$E$17</f>
        <v>161.70000000000002</v>
      </c>
      <c r="F96" s="36">
        <f t="shared" ref="F96:F112" si="36">D96+E96</f>
        <v>1186.9999999999998</v>
      </c>
      <c r="G96" s="36">
        <f t="shared" ref="G96:G112" si="37">ROUND(((F96*10)+0.4)/10,0)</f>
        <v>1187</v>
      </c>
      <c r="H96" s="36">
        <f>IF(FLOOR(G96,1)&lt;1000,FLOOR(G96,1),FLOOR((G96),1))</f>
        <v>1187</v>
      </c>
      <c r="I96" s="36">
        <f t="shared" ref="I96:I155" si="38">H96-F96</f>
        <v>0</v>
      </c>
      <c r="J96" s="36">
        <f t="shared" ref="J96:J112" si="39">I96+D96</f>
        <v>1025.2999999999997</v>
      </c>
      <c r="K96" s="56">
        <f t="shared" ref="K96:K112" si="40">H96</f>
        <v>1187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7</v>
      </c>
      <c r="D97" s="21">
        <f t="shared" si="34"/>
        <v>1029.6999999999998</v>
      </c>
      <c r="E97" s="35">
        <f t="shared" si="35"/>
        <v>161.70000000000002</v>
      </c>
      <c r="F97" s="38">
        <f t="shared" si="36"/>
        <v>1191.3999999999999</v>
      </c>
      <c r="G97" s="38">
        <f t="shared" si="37"/>
        <v>1191</v>
      </c>
      <c r="H97" s="38">
        <f t="shared" ref="H97:H112" si="41">IF(FLOOR(G97,1)&lt;1000,FLOOR(G97,1),FLOOR((G97),1))</f>
        <v>1191</v>
      </c>
      <c r="I97" s="50">
        <f t="shared" si="38"/>
        <v>-0.39999999999986358</v>
      </c>
      <c r="J97" s="38">
        <f t="shared" si="39"/>
        <v>1029.3</v>
      </c>
      <c r="K97" s="55">
        <f t="shared" si="40"/>
        <v>1191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10.8</v>
      </c>
      <c r="D98" s="21">
        <f t="shared" si="34"/>
        <v>1033.4999999999998</v>
      </c>
      <c r="E98" s="35">
        <f t="shared" si="35"/>
        <v>161.70000000000002</v>
      </c>
      <c r="F98" s="38">
        <f t="shared" si="36"/>
        <v>1195.1999999999998</v>
      </c>
      <c r="G98" s="38">
        <f t="shared" si="37"/>
        <v>1195</v>
      </c>
      <c r="H98" s="38">
        <f t="shared" si="41"/>
        <v>1195</v>
      </c>
      <c r="I98" s="50">
        <f t="shared" si="38"/>
        <v>-0.1999999999998181</v>
      </c>
      <c r="J98" s="38">
        <f t="shared" si="39"/>
        <v>1033.3</v>
      </c>
      <c r="K98" s="55">
        <f t="shared" si="40"/>
        <v>1195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15.9</v>
      </c>
      <c r="D99" s="21">
        <f t="shared" si="34"/>
        <v>1038.5999999999999</v>
      </c>
      <c r="E99" s="35">
        <f t="shared" si="35"/>
        <v>161.70000000000002</v>
      </c>
      <c r="F99" s="38">
        <f t="shared" si="36"/>
        <v>1200.3</v>
      </c>
      <c r="G99" s="38">
        <f t="shared" si="37"/>
        <v>1200</v>
      </c>
      <c r="H99" s="38">
        <f t="shared" si="41"/>
        <v>1200</v>
      </c>
      <c r="I99" s="50">
        <f t="shared" si="38"/>
        <v>-0.29999999999995453</v>
      </c>
      <c r="J99" s="38">
        <f t="shared" si="39"/>
        <v>1038.3</v>
      </c>
      <c r="K99" s="55">
        <f t="shared" si="40"/>
        <v>1200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23</v>
      </c>
      <c r="D100" s="21">
        <f t="shared" si="34"/>
        <v>1045.6999999999998</v>
      </c>
      <c r="E100" s="35">
        <f t="shared" si="35"/>
        <v>161.70000000000002</v>
      </c>
      <c r="F100" s="38">
        <f t="shared" si="36"/>
        <v>1207.3999999999999</v>
      </c>
      <c r="G100" s="38">
        <f t="shared" si="37"/>
        <v>1207</v>
      </c>
      <c r="H100" s="38">
        <f t="shared" si="41"/>
        <v>1207</v>
      </c>
      <c r="I100" s="50">
        <f t="shared" si="38"/>
        <v>-0.39999999999986358</v>
      </c>
      <c r="J100" s="38">
        <f t="shared" si="39"/>
        <v>1045.3</v>
      </c>
      <c r="K100" s="55">
        <f t="shared" si="40"/>
        <v>1207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33.299999999999997</v>
      </c>
      <c r="D101" s="21">
        <f t="shared" si="34"/>
        <v>1055.9999999999998</v>
      </c>
      <c r="E101" s="35">
        <f t="shared" si="35"/>
        <v>161.70000000000002</v>
      </c>
      <c r="F101" s="38">
        <f t="shared" si="36"/>
        <v>1217.6999999999998</v>
      </c>
      <c r="G101" s="38">
        <f t="shared" si="37"/>
        <v>1218</v>
      </c>
      <c r="H101" s="38">
        <f t="shared" si="41"/>
        <v>1218</v>
      </c>
      <c r="I101" s="51">
        <f t="shared" si="38"/>
        <v>0.3000000000001819</v>
      </c>
      <c r="J101" s="42">
        <f t="shared" si="39"/>
        <v>1056.3</v>
      </c>
      <c r="K101" s="59">
        <f t="shared" si="40"/>
        <v>1218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42.5</v>
      </c>
      <c r="D102" s="21">
        <f t="shared" ref="D102:D110" si="42">$B$96+C102+L102</f>
        <v>1075.1999999999998</v>
      </c>
      <c r="E102" s="35">
        <f t="shared" si="35"/>
        <v>161.70000000000002</v>
      </c>
      <c r="F102" s="38">
        <f t="shared" si="36"/>
        <v>1236.8999999999999</v>
      </c>
      <c r="G102" s="38">
        <f t="shared" si="37"/>
        <v>1237</v>
      </c>
      <c r="H102" s="38">
        <f t="shared" si="41"/>
        <v>1237</v>
      </c>
      <c r="I102" s="51">
        <f t="shared" si="38"/>
        <v>0.10000000000013642</v>
      </c>
      <c r="J102" s="42">
        <f t="shared" si="39"/>
        <v>1075.3</v>
      </c>
      <c r="K102" s="59">
        <f t="shared" si="40"/>
        <v>1237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59.9</v>
      </c>
      <c r="D103" s="21">
        <f t="shared" si="42"/>
        <v>1092.5999999999999</v>
      </c>
      <c r="E103" s="35">
        <f t="shared" si="35"/>
        <v>161.70000000000002</v>
      </c>
      <c r="F103" s="38">
        <f t="shared" si="36"/>
        <v>1254.3</v>
      </c>
      <c r="G103" s="38">
        <f t="shared" si="37"/>
        <v>1254</v>
      </c>
      <c r="H103" s="38">
        <f t="shared" si="41"/>
        <v>1254</v>
      </c>
      <c r="I103" s="51">
        <f t="shared" si="38"/>
        <v>-0.29999999999995453</v>
      </c>
      <c r="J103" s="42">
        <f t="shared" si="39"/>
        <v>1092.3</v>
      </c>
      <c r="K103" s="59">
        <f t="shared" si="40"/>
        <v>1254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78.3</v>
      </c>
      <c r="D104" s="21">
        <f t="shared" si="42"/>
        <v>1110.9999999999998</v>
      </c>
      <c r="E104" s="35">
        <f t="shared" si="35"/>
        <v>161.70000000000002</v>
      </c>
      <c r="F104" s="38">
        <f t="shared" si="36"/>
        <v>1272.6999999999998</v>
      </c>
      <c r="G104" s="38">
        <f t="shared" si="37"/>
        <v>1273</v>
      </c>
      <c r="H104" s="38">
        <f t="shared" si="41"/>
        <v>1273</v>
      </c>
      <c r="I104" s="51">
        <f t="shared" si="38"/>
        <v>0.3000000000001819</v>
      </c>
      <c r="J104" s="42">
        <f t="shared" si="39"/>
        <v>1111.3</v>
      </c>
      <c r="K104" s="59">
        <f t="shared" si="40"/>
        <v>1273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89.8</v>
      </c>
      <c r="D105" s="21">
        <f t="shared" si="42"/>
        <v>1122.4999999999998</v>
      </c>
      <c r="E105" s="35">
        <f t="shared" si="35"/>
        <v>161.70000000000002</v>
      </c>
      <c r="F105" s="38">
        <f t="shared" si="36"/>
        <v>1284.1999999999998</v>
      </c>
      <c r="G105" s="38">
        <f t="shared" si="37"/>
        <v>1284</v>
      </c>
      <c r="H105" s="38">
        <f t="shared" si="41"/>
        <v>1284</v>
      </c>
      <c r="I105" s="51">
        <f t="shared" si="38"/>
        <v>-0.1999999999998181</v>
      </c>
      <c r="J105" s="42">
        <f t="shared" si="39"/>
        <v>1122.3</v>
      </c>
      <c r="K105" s="59">
        <f t="shared" si="40"/>
        <v>1284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95</v>
      </c>
      <c r="D106" s="21">
        <f t="shared" si="42"/>
        <v>1127.6999999999998</v>
      </c>
      <c r="E106" s="35">
        <f t="shared" si="35"/>
        <v>161.70000000000002</v>
      </c>
      <c r="F106" s="38">
        <f t="shared" si="36"/>
        <v>1289.3999999999999</v>
      </c>
      <c r="G106" s="38">
        <f t="shared" si="37"/>
        <v>1289</v>
      </c>
      <c r="H106" s="38">
        <f t="shared" si="41"/>
        <v>1289</v>
      </c>
      <c r="I106" s="51">
        <f t="shared" si="38"/>
        <v>-0.39999999999986358</v>
      </c>
      <c r="J106" s="42">
        <f t="shared" si="39"/>
        <v>1127.3</v>
      </c>
      <c r="K106" s="59">
        <f t="shared" si="40"/>
        <v>1289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96.4</v>
      </c>
      <c r="D107" s="21">
        <f t="shared" si="42"/>
        <v>1129.0999999999999</v>
      </c>
      <c r="E107" s="35">
        <f t="shared" si="35"/>
        <v>161.70000000000002</v>
      </c>
      <c r="F107" s="38">
        <f t="shared" si="36"/>
        <v>1290.8</v>
      </c>
      <c r="G107" s="38">
        <f t="shared" si="37"/>
        <v>1291</v>
      </c>
      <c r="H107" s="38">
        <f t="shared" si="41"/>
        <v>1291</v>
      </c>
      <c r="I107" s="51">
        <f t="shared" si="38"/>
        <v>0.20000000000004547</v>
      </c>
      <c r="J107" s="42">
        <f t="shared" si="39"/>
        <v>1129.3</v>
      </c>
      <c r="K107" s="59">
        <f t="shared" si="40"/>
        <v>1291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92</v>
      </c>
      <c r="D108" s="21">
        <f t="shared" si="42"/>
        <v>1124.6999999999998</v>
      </c>
      <c r="E108" s="35">
        <f t="shared" si="35"/>
        <v>161.70000000000002</v>
      </c>
      <c r="F108" s="38">
        <f t="shared" si="36"/>
        <v>1286.3999999999999</v>
      </c>
      <c r="G108" s="38">
        <f t="shared" si="37"/>
        <v>1286</v>
      </c>
      <c r="H108" s="38">
        <f t="shared" si="41"/>
        <v>1286</v>
      </c>
      <c r="I108" s="51">
        <f t="shared" si="38"/>
        <v>-0.39999999999986358</v>
      </c>
      <c r="J108" s="42">
        <f t="shared" si="39"/>
        <v>1124.3</v>
      </c>
      <c r="K108" s="59">
        <f t="shared" si="40"/>
        <v>1286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108.4</v>
      </c>
      <c r="D109" s="21">
        <f t="shared" si="42"/>
        <v>1141.0999999999999</v>
      </c>
      <c r="E109" s="35">
        <f t="shared" si="35"/>
        <v>161.70000000000002</v>
      </c>
      <c r="F109" s="38">
        <f t="shared" si="36"/>
        <v>1302.8</v>
      </c>
      <c r="G109" s="38">
        <f t="shared" si="37"/>
        <v>1303</v>
      </c>
      <c r="H109" s="38">
        <f t="shared" si="41"/>
        <v>1303</v>
      </c>
      <c r="I109" s="51">
        <f t="shared" si="38"/>
        <v>0.20000000000004547</v>
      </c>
      <c r="J109" s="42">
        <f t="shared" si="39"/>
        <v>1141.3</v>
      </c>
      <c r="K109" s="59">
        <f t="shared" si="40"/>
        <v>1303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115.8</v>
      </c>
      <c r="D110" s="21">
        <f t="shared" si="42"/>
        <v>1148.4999999999998</v>
      </c>
      <c r="E110" s="35">
        <f t="shared" si="35"/>
        <v>161.70000000000002</v>
      </c>
      <c r="F110" s="38">
        <f t="shared" si="36"/>
        <v>1310.1999999999998</v>
      </c>
      <c r="G110" s="38">
        <f t="shared" si="37"/>
        <v>1310</v>
      </c>
      <c r="H110" s="38">
        <f t="shared" si="41"/>
        <v>1310</v>
      </c>
      <c r="I110" s="51">
        <f t="shared" si="38"/>
        <v>-0.1999999999998181</v>
      </c>
      <c r="J110" s="42">
        <f t="shared" si="39"/>
        <v>1148.3</v>
      </c>
      <c r="K110" s="59">
        <f t="shared" si="40"/>
        <v>1310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42.5</v>
      </c>
      <c r="D111" s="21">
        <f>$B$96+C111</f>
        <v>1065.1999999999998</v>
      </c>
      <c r="E111" s="35">
        <f t="shared" si="35"/>
        <v>161.70000000000002</v>
      </c>
      <c r="F111" s="38">
        <f t="shared" si="36"/>
        <v>1226.8999999999999</v>
      </c>
      <c r="G111" s="38">
        <f t="shared" si="37"/>
        <v>1227</v>
      </c>
      <c r="H111" s="38">
        <f t="shared" si="41"/>
        <v>1227</v>
      </c>
      <c r="I111" s="51">
        <f t="shared" si="38"/>
        <v>0.10000000000013642</v>
      </c>
      <c r="J111" s="42">
        <f t="shared" si="39"/>
        <v>1065.3</v>
      </c>
      <c r="K111" s="59">
        <f t="shared" si="40"/>
        <v>1227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115.8</v>
      </c>
      <c r="D112" s="21">
        <f>$B$96+C112</f>
        <v>1138.4999999999998</v>
      </c>
      <c r="E112" s="35">
        <f t="shared" si="35"/>
        <v>161.70000000000002</v>
      </c>
      <c r="F112" s="38">
        <f t="shared" si="36"/>
        <v>1300.1999999999998</v>
      </c>
      <c r="G112" s="38">
        <f t="shared" si="37"/>
        <v>1300</v>
      </c>
      <c r="H112" s="38">
        <f t="shared" si="41"/>
        <v>1300</v>
      </c>
      <c r="I112" s="51">
        <f t="shared" si="38"/>
        <v>-0.1999999999998181</v>
      </c>
      <c r="J112" s="42">
        <f t="shared" si="39"/>
        <v>1138.3</v>
      </c>
      <c r="K112" s="59">
        <f t="shared" si="40"/>
        <v>1300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1022.6999999999998</v>
      </c>
      <c r="C115" s="102">
        <f t="shared" ref="C115:C123" si="43">C36</f>
        <v>16.600000000000001</v>
      </c>
      <c r="D115" s="21">
        <f t="shared" ref="D115:D123" si="44">$B$96+C115</f>
        <v>1039.2999999999997</v>
      </c>
      <c r="E115" s="35">
        <f t="shared" ref="E115:E123" si="45">$E$17</f>
        <v>161.70000000000002</v>
      </c>
      <c r="F115" s="38">
        <f t="shared" ref="F115:F123" si="46">D115+E115</f>
        <v>1200.9999999999998</v>
      </c>
      <c r="G115" s="38">
        <f t="shared" ref="G115:G123" si="47">ROUND(((F115*10)+0.4)/10,0)</f>
        <v>1201</v>
      </c>
      <c r="H115" s="38">
        <f t="shared" ref="H115:H123" si="48">IF(FLOOR(G115,1)&lt;1000,FLOOR(G115,1),FLOOR((G115),1))</f>
        <v>1201</v>
      </c>
      <c r="I115" s="51">
        <f t="shared" si="38"/>
        <v>0</v>
      </c>
      <c r="J115" s="42">
        <f t="shared" ref="J115:J123" si="49">I115+D115</f>
        <v>1039.2999999999997</v>
      </c>
      <c r="K115" s="59">
        <f t="shared" ref="K115:K123" si="50">H115</f>
        <v>1201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26.1</v>
      </c>
      <c r="D116" s="21">
        <f>$B$96+C116</f>
        <v>1048.7999999999997</v>
      </c>
      <c r="E116" s="35">
        <f t="shared" si="45"/>
        <v>161.70000000000002</v>
      </c>
      <c r="F116" s="38">
        <f>D116+E116</f>
        <v>1210.4999999999998</v>
      </c>
      <c r="G116" s="38">
        <f>ROUND(((F116*10)+0.4)/10,0)</f>
        <v>1211</v>
      </c>
      <c r="H116" s="38">
        <f t="shared" si="48"/>
        <v>1211</v>
      </c>
      <c r="I116" s="51">
        <f>H116-F116</f>
        <v>0.50000000000022737</v>
      </c>
      <c r="J116" s="42">
        <f>I116+D116</f>
        <v>1049.3</v>
      </c>
      <c r="K116" s="59">
        <f>H116</f>
        <v>1211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20.6</v>
      </c>
      <c r="D117" s="21">
        <f t="shared" si="44"/>
        <v>1043.2999999999997</v>
      </c>
      <c r="E117" s="35">
        <f t="shared" si="45"/>
        <v>161.70000000000002</v>
      </c>
      <c r="F117" s="38">
        <f t="shared" si="46"/>
        <v>1204.9999999999998</v>
      </c>
      <c r="G117" s="38">
        <f t="shared" si="47"/>
        <v>1205</v>
      </c>
      <c r="H117" s="38">
        <f t="shared" si="48"/>
        <v>1205</v>
      </c>
      <c r="I117" s="51">
        <f t="shared" si="38"/>
        <v>0</v>
      </c>
      <c r="J117" s="42">
        <f t="shared" si="49"/>
        <v>1043.2999999999997</v>
      </c>
      <c r="K117" s="59">
        <f t="shared" si="50"/>
        <v>1205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29.3</v>
      </c>
      <c r="D118" s="21">
        <f t="shared" si="44"/>
        <v>1051.9999999999998</v>
      </c>
      <c r="E118" s="35">
        <f t="shared" si="45"/>
        <v>161.70000000000002</v>
      </c>
      <c r="F118" s="38">
        <f t="shared" si="46"/>
        <v>1213.6999999999998</v>
      </c>
      <c r="G118" s="38">
        <f t="shared" si="47"/>
        <v>1214</v>
      </c>
      <c r="H118" s="38">
        <f t="shared" si="48"/>
        <v>1214</v>
      </c>
      <c r="I118" s="51">
        <f t="shared" si="38"/>
        <v>0.3000000000001819</v>
      </c>
      <c r="J118" s="42">
        <f t="shared" si="49"/>
        <v>1052.3</v>
      </c>
      <c r="K118" s="59">
        <f t="shared" si="50"/>
        <v>1214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40.200000000000003</v>
      </c>
      <c r="D119" s="21">
        <f t="shared" si="44"/>
        <v>1062.8999999999999</v>
      </c>
      <c r="E119" s="35">
        <f t="shared" si="45"/>
        <v>161.70000000000002</v>
      </c>
      <c r="F119" s="38">
        <f t="shared" si="46"/>
        <v>1224.5999999999999</v>
      </c>
      <c r="G119" s="38">
        <f t="shared" si="47"/>
        <v>1225</v>
      </c>
      <c r="H119" s="38">
        <f t="shared" si="48"/>
        <v>1225</v>
      </c>
      <c r="I119" s="51">
        <f t="shared" si="38"/>
        <v>0.40000000000009095</v>
      </c>
      <c r="J119" s="42">
        <f t="shared" si="49"/>
        <v>1063.3</v>
      </c>
      <c r="K119" s="59">
        <f t="shared" si="50"/>
        <v>1225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37.9</v>
      </c>
      <c r="D120" s="21">
        <f t="shared" si="44"/>
        <v>1060.5999999999999</v>
      </c>
      <c r="E120" s="35">
        <f t="shared" si="45"/>
        <v>161.70000000000002</v>
      </c>
      <c r="F120" s="38">
        <f t="shared" si="46"/>
        <v>1222.3</v>
      </c>
      <c r="G120" s="38">
        <f t="shared" si="47"/>
        <v>1222</v>
      </c>
      <c r="H120" s="38">
        <f t="shared" si="48"/>
        <v>1222</v>
      </c>
      <c r="I120" s="51">
        <f t="shared" si="38"/>
        <v>-0.29999999999995453</v>
      </c>
      <c r="J120" s="42">
        <f t="shared" si="49"/>
        <v>1060.3</v>
      </c>
      <c r="K120" s="59">
        <f t="shared" si="50"/>
        <v>1222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48</v>
      </c>
      <c r="D121" s="21">
        <f t="shared" si="44"/>
        <v>1070.6999999999998</v>
      </c>
      <c r="E121" s="35">
        <f t="shared" si="45"/>
        <v>161.70000000000002</v>
      </c>
      <c r="F121" s="38">
        <f t="shared" si="46"/>
        <v>1232.3999999999999</v>
      </c>
      <c r="G121" s="38">
        <f t="shared" si="47"/>
        <v>1232</v>
      </c>
      <c r="H121" s="38">
        <f t="shared" si="48"/>
        <v>1232</v>
      </c>
      <c r="I121" s="51">
        <f t="shared" si="38"/>
        <v>-0.39999999999986358</v>
      </c>
      <c r="J121" s="42">
        <f t="shared" si="49"/>
        <v>1070.3</v>
      </c>
      <c r="K121" s="59">
        <f t="shared" si="50"/>
        <v>1232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51.9</v>
      </c>
      <c r="D122" s="21">
        <f t="shared" si="44"/>
        <v>1074.5999999999999</v>
      </c>
      <c r="E122" s="35">
        <f t="shared" si="45"/>
        <v>161.70000000000002</v>
      </c>
      <c r="F122" s="38">
        <f t="shared" si="46"/>
        <v>1236.3</v>
      </c>
      <c r="G122" s="38">
        <f t="shared" si="47"/>
        <v>1236</v>
      </c>
      <c r="H122" s="38">
        <f t="shared" si="48"/>
        <v>1236</v>
      </c>
      <c r="I122" s="51">
        <f t="shared" si="38"/>
        <v>-0.29999999999995453</v>
      </c>
      <c r="J122" s="42">
        <f t="shared" si="49"/>
        <v>1074.3</v>
      </c>
      <c r="K122" s="59">
        <f t="shared" si="50"/>
        <v>1236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60.6</v>
      </c>
      <c r="D123" s="21">
        <f t="shared" si="44"/>
        <v>1083.2999999999997</v>
      </c>
      <c r="E123" s="35">
        <f t="shared" si="45"/>
        <v>161.70000000000002</v>
      </c>
      <c r="F123" s="38">
        <f t="shared" si="46"/>
        <v>1244.9999999999998</v>
      </c>
      <c r="G123" s="38">
        <f t="shared" si="47"/>
        <v>1245</v>
      </c>
      <c r="H123" s="38">
        <f t="shared" si="48"/>
        <v>1245</v>
      </c>
      <c r="I123" s="51">
        <f t="shared" si="38"/>
        <v>0</v>
      </c>
      <c r="J123" s="42">
        <f t="shared" si="49"/>
        <v>1083.2999999999997</v>
      </c>
      <c r="K123" s="59">
        <f t="shared" si="50"/>
        <v>1245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12.1</v>
      </c>
      <c r="D126" s="21">
        <f>$B$96+C126</f>
        <v>1034.7999999999997</v>
      </c>
      <c r="E126" s="35">
        <f t="shared" ref="E126:E146" si="52">$E$17</f>
        <v>161.70000000000002</v>
      </c>
      <c r="F126" s="38">
        <f t="shared" ref="F126:F146" si="53">D126+E126</f>
        <v>1196.4999999999998</v>
      </c>
      <c r="G126" s="38">
        <f t="shared" ref="G126:G146" si="54">ROUND(((F126*10)+0.4)/10,0)</f>
        <v>1197</v>
      </c>
      <c r="H126" s="38">
        <f t="shared" ref="H126:H146" si="55">IF(FLOOR(G126,1)&lt;1000,FLOOR(G126,1),FLOOR((G126),1))</f>
        <v>1197</v>
      </c>
      <c r="I126" s="51">
        <f t="shared" si="38"/>
        <v>0.50000000000022737</v>
      </c>
      <c r="J126" s="42">
        <f t="shared" ref="J126:J146" si="56">I126+D126</f>
        <v>1035.3</v>
      </c>
      <c r="K126" s="59">
        <f t="shared" ref="K126:K146" si="57">H126</f>
        <v>1197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28</v>
      </c>
      <c r="D127" s="68">
        <f>$B$96+C127</f>
        <v>1050.6999999999998</v>
      </c>
      <c r="E127" s="35">
        <f t="shared" si="52"/>
        <v>161.70000000000002</v>
      </c>
      <c r="F127" s="42">
        <f t="shared" si="53"/>
        <v>1212.3999999999999</v>
      </c>
      <c r="G127" s="42">
        <f t="shared" si="54"/>
        <v>1212</v>
      </c>
      <c r="H127" s="38">
        <f t="shared" si="55"/>
        <v>1212</v>
      </c>
      <c r="I127" s="51">
        <f>H127-F127</f>
        <v>-0.39999999999986358</v>
      </c>
      <c r="J127" s="42">
        <f t="shared" si="56"/>
        <v>1050.3</v>
      </c>
      <c r="K127" s="59">
        <f t="shared" si="57"/>
        <v>1212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35.5</v>
      </c>
      <c r="D128" s="21">
        <f t="shared" ref="D128:D138" si="58">$B$96+C128+L128</f>
        <v>1068.1999999999998</v>
      </c>
      <c r="E128" s="35">
        <f t="shared" si="52"/>
        <v>161.70000000000002</v>
      </c>
      <c r="F128" s="38">
        <f t="shared" si="53"/>
        <v>1229.8999999999999</v>
      </c>
      <c r="G128" s="38">
        <f t="shared" si="54"/>
        <v>1230</v>
      </c>
      <c r="H128" s="38">
        <f t="shared" si="55"/>
        <v>1230</v>
      </c>
      <c r="I128" s="51">
        <f t="shared" si="38"/>
        <v>0.10000000000013642</v>
      </c>
      <c r="J128" s="42">
        <f t="shared" si="56"/>
        <v>1068.3</v>
      </c>
      <c r="K128" s="59">
        <f t="shared" si="57"/>
        <v>1230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42.3</v>
      </c>
      <c r="D129" s="21">
        <f t="shared" si="58"/>
        <v>1074.9999999999998</v>
      </c>
      <c r="E129" s="35">
        <f t="shared" si="52"/>
        <v>161.70000000000002</v>
      </c>
      <c r="F129" s="38">
        <f t="shared" si="53"/>
        <v>1236.6999999999998</v>
      </c>
      <c r="G129" s="38">
        <f t="shared" si="54"/>
        <v>1237</v>
      </c>
      <c r="H129" s="38">
        <f t="shared" si="55"/>
        <v>1237</v>
      </c>
      <c r="I129" s="51">
        <f t="shared" si="38"/>
        <v>0.3000000000001819</v>
      </c>
      <c r="J129" s="42">
        <f t="shared" si="56"/>
        <v>1075.3</v>
      </c>
      <c r="K129" s="59">
        <f t="shared" si="57"/>
        <v>1237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41</v>
      </c>
      <c r="D130" s="23">
        <f t="shared" si="58"/>
        <v>1073.6999999999998</v>
      </c>
      <c r="E130" s="36">
        <f t="shared" si="52"/>
        <v>161.70000000000002</v>
      </c>
      <c r="F130" s="36">
        <f t="shared" si="53"/>
        <v>1235.3999999999999</v>
      </c>
      <c r="G130" s="36">
        <f t="shared" si="54"/>
        <v>1235</v>
      </c>
      <c r="H130" s="36">
        <f t="shared" si="55"/>
        <v>1235</v>
      </c>
      <c r="I130" s="53">
        <f t="shared" si="38"/>
        <v>-0.39999999999986358</v>
      </c>
      <c r="J130" s="45">
        <f t="shared" si="56"/>
        <v>1073.3</v>
      </c>
      <c r="K130" s="62">
        <f t="shared" si="57"/>
        <v>1235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53.3</v>
      </c>
      <c r="D131" s="21">
        <f t="shared" si="58"/>
        <v>1085.9999999999998</v>
      </c>
      <c r="E131" s="35">
        <f t="shared" si="52"/>
        <v>161.70000000000002</v>
      </c>
      <c r="F131" s="38">
        <f t="shared" si="53"/>
        <v>1247.6999999999998</v>
      </c>
      <c r="G131" s="38">
        <f t="shared" si="54"/>
        <v>1248</v>
      </c>
      <c r="H131" s="38">
        <f t="shared" si="55"/>
        <v>1248</v>
      </c>
      <c r="I131" s="50">
        <f>H131-F131</f>
        <v>0.3000000000001819</v>
      </c>
      <c r="J131" s="42">
        <f t="shared" si="56"/>
        <v>1086.3</v>
      </c>
      <c r="K131" s="55">
        <f t="shared" si="57"/>
        <v>1248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69.400000000000006</v>
      </c>
      <c r="D132" s="21">
        <f t="shared" si="58"/>
        <v>1102.0999999999999</v>
      </c>
      <c r="E132" s="35">
        <f t="shared" si="52"/>
        <v>161.70000000000002</v>
      </c>
      <c r="F132" s="38">
        <f t="shared" si="53"/>
        <v>1263.8</v>
      </c>
      <c r="G132" s="38">
        <f t="shared" si="54"/>
        <v>1264</v>
      </c>
      <c r="H132" s="38">
        <f t="shared" si="55"/>
        <v>1264</v>
      </c>
      <c r="I132" s="50">
        <f t="shared" ref="I132:I146" si="59">H132-F132</f>
        <v>0.20000000000004547</v>
      </c>
      <c r="J132" s="42">
        <f t="shared" si="56"/>
        <v>1102.3</v>
      </c>
      <c r="K132" s="55">
        <f t="shared" si="57"/>
        <v>1264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76.400000000000006</v>
      </c>
      <c r="D133" s="21">
        <f t="shared" si="58"/>
        <v>1109.0999999999999</v>
      </c>
      <c r="E133" s="35">
        <f t="shared" si="52"/>
        <v>161.70000000000002</v>
      </c>
      <c r="F133" s="38">
        <f t="shared" si="53"/>
        <v>1270.8</v>
      </c>
      <c r="G133" s="38">
        <f t="shared" si="54"/>
        <v>1271</v>
      </c>
      <c r="H133" s="38">
        <f t="shared" si="55"/>
        <v>1271</v>
      </c>
      <c r="I133" s="50">
        <f t="shared" si="59"/>
        <v>0.20000000000004547</v>
      </c>
      <c r="J133" s="42">
        <f t="shared" si="56"/>
        <v>1109.3</v>
      </c>
      <c r="K133" s="55">
        <f t="shared" si="57"/>
        <v>1271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89.8</v>
      </c>
      <c r="D134" s="21">
        <f t="shared" si="58"/>
        <v>1122.4999999999998</v>
      </c>
      <c r="E134" s="35">
        <f t="shared" si="52"/>
        <v>161.70000000000002</v>
      </c>
      <c r="F134" s="38">
        <f t="shared" si="53"/>
        <v>1284.1999999999998</v>
      </c>
      <c r="G134" s="38">
        <f t="shared" si="54"/>
        <v>1284</v>
      </c>
      <c r="H134" s="38">
        <f t="shared" si="55"/>
        <v>1284</v>
      </c>
      <c r="I134" s="50">
        <f t="shared" si="59"/>
        <v>-0.1999999999998181</v>
      </c>
      <c r="J134" s="42">
        <f t="shared" si="56"/>
        <v>1122.3</v>
      </c>
      <c r="K134" s="55">
        <f t="shared" si="57"/>
        <v>1284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105.9</v>
      </c>
      <c r="D135" s="21">
        <f t="shared" si="58"/>
        <v>1138.5999999999999</v>
      </c>
      <c r="E135" s="35">
        <f t="shared" si="52"/>
        <v>161.70000000000002</v>
      </c>
      <c r="F135" s="38">
        <f t="shared" si="53"/>
        <v>1300.3</v>
      </c>
      <c r="G135" s="38">
        <f t="shared" si="54"/>
        <v>1300</v>
      </c>
      <c r="H135" s="38">
        <f t="shared" si="55"/>
        <v>1300</v>
      </c>
      <c r="I135" s="50">
        <f t="shared" si="59"/>
        <v>-0.29999999999995453</v>
      </c>
      <c r="J135" s="42">
        <f t="shared" si="56"/>
        <v>1138.3</v>
      </c>
      <c r="K135" s="55">
        <f t="shared" si="57"/>
        <v>1300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93.7</v>
      </c>
      <c r="D136" s="21">
        <f t="shared" si="58"/>
        <v>1126.3999999999999</v>
      </c>
      <c r="E136" s="35">
        <f t="shared" si="52"/>
        <v>161.70000000000002</v>
      </c>
      <c r="F136" s="38">
        <f t="shared" si="53"/>
        <v>1288.0999999999999</v>
      </c>
      <c r="G136" s="38">
        <f t="shared" si="54"/>
        <v>1288</v>
      </c>
      <c r="H136" s="38">
        <f t="shared" si="55"/>
        <v>1288</v>
      </c>
      <c r="I136" s="50">
        <f t="shared" si="59"/>
        <v>-9.9999999999909051E-2</v>
      </c>
      <c r="J136" s="42">
        <f t="shared" si="56"/>
        <v>1126.3</v>
      </c>
      <c r="K136" s="55">
        <f t="shared" si="57"/>
        <v>1288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92.3</v>
      </c>
      <c r="D137" s="21">
        <f t="shared" si="58"/>
        <v>1124.9999999999998</v>
      </c>
      <c r="E137" s="35">
        <f t="shared" si="52"/>
        <v>161.70000000000002</v>
      </c>
      <c r="F137" s="38">
        <f t="shared" si="53"/>
        <v>1286.6999999999998</v>
      </c>
      <c r="G137" s="38">
        <f t="shared" si="54"/>
        <v>1287</v>
      </c>
      <c r="H137" s="38">
        <f t="shared" si="55"/>
        <v>1287</v>
      </c>
      <c r="I137" s="50">
        <f t="shared" si="59"/>
        <v>0.3000000000001819</v>
      </c>
      <c r="J137" s="42">
        <f t="shared" si="56"/>
        <v>1125.3</v>
      </c>
      <c r="K137" s="55">
        <f t="shared" si="57"/>
        <v>1287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106.8</v>
      </c>
      <c r="D138" s="21">
        <f t="shared" si="58"/>
        <v>1139.4999999999998</v>
      </c>
      <c r="E138" s="35">
        <f t="shared" si="52"/>
        <v>161.70000000000002</v>
      </c>
      <c r="F138" s="38">
        <f t="shared" si="53"/>
        <v>1301.1999999999998</v>
      </c>
      <c r="G138" s="38">
        <f t="shared" si="54"/>
        <v>1301</v>
      </c>
      <c r="H138" s="38">
        <f t="shared" si="55"/>
        <v>1301</v>
      </c>
      <c r="I138" s="50">
        <f t="shared" si="59"/>
        <v>-0.1999999999998181</v>
      </c>
      <c r="J138" s="42">
        <f t="shared" si="56"/>
        <v>1139.3</v>
      </c>
      <c r="K138" s="55">
        <f t="shared" si="57"/>
        <v>1301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35.5</v>
      </c>
      <c r="D139" s="21">
        <f t="shared" ref="D139:D146" si="60">$B$96+C139</f>
        <v>1058.1999999999998</v>
      </c>
      <c r="E139" s="35">
        <f t="shared" si="52"/>
        <v>161.70000000000002</v>
      </c>
      <c r="F139" s="38">
        <f t="shared" si="53"/>
        <v>1219.8999999999999</v>
      </c>
      <c r="G139" s="38">
        <f t="shared" si="54"/>
        <v>1220</v>
      </c>
      <c r="H139" s="38">
        <f t="shared" si="55"/>
        <v>1220</v>
      </c>
      <c r="I139" s="50">
        <f t="shared" si="59"/>
        <v>0.10000000000013642</v>
      </c>
      <c r="J139" s="42">
        <f t="shared" si="56"/>
        <v>1058.3</v>
      </c>
      <c r="K139" s="55">
        <f t="shared" si="57"/>
        <v>1220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42.3</v>
      </c>
      <c r="D140" s="21">
        <f t="shared" si="60"/>
        <v>1064.9999999999998</v>
      </c>
      <c r="E140" s="35">
        <f t="shared" si="52"/>
        <v>161.70000000000002</v>
      </c>
      <c r="F140" s="38">
        <f t="shared" si="53"/>
        <v>1226.6999999999998</v>
      </c>
      <c r="G140" s="38">
        <f t="shared" si="54"/>
        <v>1227</v>
      </c>
      <c r="H140" s="38">
        <f t="shared" si="55"/>
        <v>1227</v>
      </c>
      <c r="I140" s="50">
        <f t="shared" si="59"/>
        <v>0.3000000000001819</v>
      </c>
      <c r="J140" s="42">
        <f t="shared" si="56"/>
        <v>1065.3</v>
      </c>
      <c r="K140" s="55">
        <f t="shared" si="57"/>
        <v>1227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53.3</v>
      </c>
      <c r="D141" s="21">
        <f t="shared" si="60"/>
        <v>1075.9999999999998</v>
      </c>
      <c r="E141" s="35">
        <f t="shared" si="52"/>
        <v>161.70000000000002</v>
      </c>
      <c r="F141" s="38">
        <f t="shared" si="53"/>
        <v>1237.6999999999998</v>
      </c>
      <c r="G141" s="38">
        <f t="shared" si="54"/>
        <v>1238</v>
      </c>
      <c r="H141" s="38">
        <f t="shared" si="55"/>
        <v>1238</v>
      </c>
      <c r="I141" s="50">
        <f t="shared" si="59"/>
        <v>0.3000000000001819</v>
      </c>
      <c r="J141" s="42">
        <f t="shared" si="56"/>
        <v>1076.3</v>
      </c>
      <c r="K141" s="55">
        <f t="shared" si="57"/>
        <v>1238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69.400000000000006</v>
      </c>
      <c r="D142" s="21">
        <f t="shared" si="60"/>
        <v>1092.0999999999999</v>
      </c>
      <c r="E142" s="35">
        <f t="shared" si="52"/>
        <v>161.70000000000002</v>
      </c>
      <c r="F142" s="38">
        <f t="shared" si="53"/>
        <v>1253.8</v>
      </c>
      <c r="G142" s="38">
        <f t="shared" si="54"/>
        <v>1254</v>
      </c>
      <c r="H142" s="38">
        <f t="shared" si="55"/>
        <v>1254</v>
      </c>
      <c r="I142" s="50">
        <f t="shared" si="59"/>
        <v>0.20000000000004547</v>
      </c>
      <c r="J142" s="42">
        <f t="shared" si="56"/>
        <v>1092.3</v>
      </c>
      <c r="K142" s="55">
        <f t="shared" si="57"/>
        <v>1254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76.400000000000006</v>
      </c>
      <c r="D143" s="21">
        <f t="shared" si="60"/>
        <v>1099.0999999999999</v>
      </c>
      <c r="E143" s="35">
        <f t="shared" si="52"/>
        <v>161.70000000000002</v>
      </c>
      <c r="F143" s="38">
        <f t="shared" si="53"/>
        <v>1260.8</v>
      </c>
      <c r="G143" s="38">
        <f t="shared" si="54"/>
        <v>1261</v>
      </c>
      <c r="H143" s="38">
        <f t="shared" si="55"/>
        <v>1261</v>
      </c>
      <c r="I143" s="50">
        <f t="shared" si="59"/>
        <v>0.20000000000004547</v>
      </c>
      <c r="J143" s="42">
        <f t="shared" si="56"/>
        <v>1099.3</v>
      </c>
      <c r="K143" s="55">
        <f t="shared" si="57"/>
        <v>1261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89.8</v>
      </c>
      <c r="D144" s="21">
        <f t="shared" si="60"/>
        <v>1112.4999999999998</v>
      </c>
      <c r="E144" s="35">
        <f t="shared" si="52"/>
        <v>161.70000000000002</v>
      </c>
      <c r="F144" s="38">
        <f t="shared" si="53"/>
        <v>1274.1999999999998</v>
      </c>
      <c r="G144" s="38">
        <f t="shared" si="54"/>
        <v>1274</v>
      </c>
      <c r="H144" s="38">
        <f t="shared" si="55"/>
        <v>1274</v>
      </c>
      <c r="I144" s="50">
        <f t="shared" si="59"/>
        <v>-0.1999999999998181</v>
      </c>
      <c r="J144" s="42">
        <f t="shared" si="56"/>
        <v>1112.3</v>
      </c>
      <c r="K144" s="55">
        <f t="shared" si="57"/>
        <v>1274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105.9</v>
      </c>
      <c r="D145" s="21">
        <f t="shared" si="60"/>
        <v>1128.5999999999999</v>
      </c>
      <c r="E145" s="35">
        <f t="shared" si="52"/>
        <v>161.70000000000002</v>
      </c>
      <c r="F145" s="38">
        <f t="shared" si="53"/>
        <v>1290.3</v>
      </c>
      <c r="G145" s="38">
        <f t="shared" si="54"/>
        <v>1290</v>
      </c>
      <c r="H145" s="38">
        <f t="shared" si="55"/>
        <v>1290</v>
      </c>
      <c r="I145" s="50">
        <f t="shared" si="59"/>
        <v>-0.29999999999995453</v>
      </c>
      <c r="J145" s="42">
        <f t="shared" si="56"/>
        <v>1128.3</v>
      </c>
      <c r="K145" s="55">
        <f t="shared" si="57"/>
        <v>1290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106.8</v>
      </c>
      <c r="D146" s="21">
        <f t="shared" si="60"/>
        <v>1129.4999999999998</v>
      </c>
      <c r="E146" s="35">
        <f t="shared" si="52"/>
        <v>161.70000000000002</v>
      </c>
      <c r="F146" s="38">
        <f t="shared" si="53"/>
        <v>1291.1999999999998</v>
      </c>
      <c r="G146" s="38">
        <f t="shared" si="54"/>
        <v>1291</v>
      </c>
      <c r="H146" s="38">
        <f t="shared" si="55"/>
        <v>1291</v>
      </c>
      <c r="I146" s="50">
        <f t="shared" si="59"/>
        <v>-0.1999999999998181</v>
      </c>
      <c r="J146" s="42">
        <f t="shared" si="56"/>
        <v>1129.3</v>
      </c>
      <c r="K146" s="55">
        <f t="shared" si="57"/>
        <v>1291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1022.6999999999998</v>
      </c>
      <c r="C149" s="102">
        <f t="shared" ref="C149:C155" si="61">C70</f>
        <v>60.9</v>
      </c>
      <c r="D149" s="21">
        <f t="shared" ref="D149:D155" si="62">$B$96+C149</f>
        <v>1083.5999999999999</v>
      </c>
      <c r="E149" s="35">
        <f t="shared" ref="E149:E155" si="63">$E$17</f>
        <v>161.70000000000002</v>
      </c>
      <c r="F149" s="38">
        <f t="shared" ref="F149:F155" si="64">D149+E149</f>
        <v>1245.3</v>
      </c>
      <c r="G149" s="38">
        <f t="shared" ref="G149:G155" si="65">ROUND(((F149*10)+0.4)/10,0)</f>
        <v>1245</v>
      </c>
      <c r="H149" s="38">
        <f t="shared" ref="H149:H155" si="66">IF(FLOOR(G149,1)&lt;1000,FLOOR(G149,1),FLOOR((G149),1))</f>
        <v>1245</v>
      </c>
      <c r="I149" s="51">
        <f t="shared" si="38"/>
        <v>-0.29999999999995453</v>
      </c>
      <c r="J149" s="42">
        <f t="shared" ref="J149:J155" si="67">I149+D149</f>
        <v>1083.3</v>
      </c>
      <c r="K149" s="59">
        <f t="shared" ref="K149:K155" si="68">H149</f>
        <v>1245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82.9</v>
      </c>
      <c r="D150" s="21">
        <f t="shared" si="62"/>
        <v>1105.5999999999999</v>
      </c>
      <c r="E150" s="35">
        <f t="shared" si="63"/>
        <v>161.70000000000002</v>
      </c>
      <c r="F150" s="38">
        <f t="shared" si="64"/>
        <v>1267.3</v>
      </c>
      <c r="G150" s="38">
        <f t="shared" si="65"/>
        <v>1267</v>
      </c>
      <c r="H150" s="38">
        <f t="shared" si="66"/>
        <v>1267</v>
      </c>
      <c r="I150" s="51">
        <f t="shared" si="38"/>
        <v>-0.29999999999995453</v>
      </c>
      <c r="J150" s="42">
        <f t="shared" si="67"/>
        <v>1105.3</v>
      </c>
      <c r="K150" s="59">
        <f t="shared" si="68"/>
        <v>1267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94.8</v>
      </c>
      <c r="D151" s="21">
        <f t="shared" si="62"/>
        <v>1117.4999999999998</v>
      </c>
      <c r="E151" s="35">
        <f t="shared" si="63"/>
        <v>161.70000000000002</v>
      </c>
      <c r="F151" s="38">
        <f t="shared" si="64"/>
        <v>1279.1999999999998</v>
      </c>
      <c r="G151" s="38">
        <f t="shared" si="65"/>
        <v>1279</v>
      </c>
      <c r="H151" s="38">
        <f t="shared" si="66"/>
        <v>1279</v>
      </c>
      <c r="I151" s="51">
        <f t="shared" si="38"/>
        <v>-0.1999999999998181</v>
      </c>
      <c r="J151" s="42">
        <f t="shared" si="67"/>
        <v>1117.3</v>
      </c>
      <c r="K151" s="59">
        <f t="shared" si="68"/>
        <v>1279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93.4</v>
      </c>
      <c r="D152" s="21">
        <f t="shared" si="62"/>
        <v>1116.0999999999999</v>
      </c>
      <c r="E152" s="35">
        <f t="shared" si="63"/>
        <v>161.70000000000002</v>
      </c>
      <c r="F152" s="38">
        <f t="shared" si="64"/>
        <v>1277.8</v>
      </c>
      <c r="G152" s="38">
        <f t="shared" si="65"/>
        <v>1278</v>
      </c>
      <c r="H152" s="38">
        <f t="shared" si="66"/>
        <v>1278</v>
      </c>
      <c r="I152" s="51">
        <f t="shared" si="38"/>
        <v>0.20000000000004547</v>
      </c>
      <c r="J152" s="42">
        <f t="shared" si="67"/>
        <v>1116.3</v>
      </c>
      <c r="K152" s="59">
        <f t="shared" si="68"/>
        <v>1278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97.5</v>
      </c>
      <c r="D153" s="21">
        <f t="shared" si="62"/>
        <v>1120.1999999999998</v>
      </c>
      <c r="E153" s="35">
        <f t="shared" si="63"/>
        <v>161.70000000000002</v>
      </c>
      <c r="F153" s="38">
        <f t="shared" si="64"/>
        <v>1281.8999999999999</v>
      </c>
      <c r="G153" s="38">
        <f t="shared" si="65"/>
        <v>1282</v>
      </c>
      <c r="H153" s="38">
        <f t="shared" si="66"/>
        <v>1282</v>
      </c>
      <c r="I153" s="51">
        <f t="shared" si="38"/>
        <v>0.10000000000013642</v>
      </c>
      <c r="J153" s="42">
        <f t="shared" si="67"/>
        <v>1120.3</v>
      </c>
      <c r="K153" s="59">
        <f t="shared" si="68"/>
        <v>1282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97.5</v>
      </c>
      <c r="D154" s="21">
        <f t="shared" si="62"/>
        <v>1120.1999999999998</v>
      </c>
      <c r="E154" s="35">
        <f t="shared" si="63"/>
        <v>161.70000000000002</v>
      </c>
      <c r="F154" s="38">
        <f t="shared" si="64"/>
        <v>1281.8999999999999</v>
      </c>
      <c r="G154" s="38">
        <f t="shared" si="65"/>
        <v>1282</v>
      </c>
      <c r="H154" s="38">
        <f t="shared" si="66"/>
        <v>1282</v>
      </c>
      <c r="I154" s="51">
        <f t="shared" si="38"/>
        <v>0.10000000000013642</v>
      </c>
      <c r="J154" s="42">
        <f t="shared" si="67"/>
        <v>1120.3</v>
      </c>
      <c r="K154" s="59">
        <f t="shared" si="68"/>
        <v>1282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108.3</v>
      </c>
      <c r="D155" s="21">
        <f t="shared" si="62"/>
        <v>1130.9999999999998</v>
      </c>
      <c r="E155" s="35">
        <f t="shared" si="63"/>
        <v>161.70000000000002</v>
      </c>
      <c r="F155" s="38">
        <f t="shared" si="64"/>
        <v>1292.6999999999998</v>
      </c>
      <c r="G155" s="38">
        <f t="shared" si="65"/>
        <v>1293</v>
      </c>
      <c r="H155" s="38">
        <f t="shared" si="66"/>
        <v>1293</v>
      </c>
      <c r="I155" s="51">
        <f t="shared" si="38"/>
        <v>0.3000000000001819</v>
      </c>
      <c r="J155" s="42">
        <f t="shared" si="67"/>
        <v>1131.3</v>
      </c>
      <c r="K155" s="59">
        <f t="shared" si="68"/>
        <v>1293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88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2" t="str">
        <f>D8</f>
        <v>PETROL PUMP PRICES BY ZONE IN THE REPUBLIC OF SOUTH AFRICA</v>
      </c>
      <c r="E165" s="422"/>
      <c r="F165" s="422"/>
      <c r="G165" s="422"/>
      <c r="H165" s="422"/>
      <c r="I165" s="422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20" t="s">
        <v>97</v>
      </c>
      <c r="E167" s="421"/>
      <c r="F167" s="421"/>
      <c r="G167" s="223"/>
      <c r="H167" s="422" t="str">
        <f>H10</f>
        <v>EFFECTIVE 03 August 2016</v>
      </c>
      <c r="I167" s="419"/>
      <c r="J167" s="419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1217.6+36-0.2+20-3-14-15-22+31-0-0.2-67-4-5-45+2.5+0.3+0.9-0.5-80-123-93+96+30.5+50+0.4+79+0+47+41-51-74+0.4+4-22+2.2-0.3+0.1-7-3+6-69+30+53+12+52+8-99</f>
        <v>1022.6999999999998</v>
      </c>
      <c r="C174" s="101">
        <f t="shared" ref="C174:C190" si="69">C17</f>
        <v>2.6</v>
      </c>
      <c r="D174" s="20">
        <f t="shared" ref="D174:D190" si="70">$B$174+C174</f>
        <v>1025.2999999999997</v>
      </c>
      <c r="E174" s="39">
        <f t="shared" ref="E174:E190" si="71">$E$17</f>
        <v>161.70000000000002</v>
      </c>
      <c r="F174" s="39">
        <f t="shared" ref="F174:F190" si="72">D174+E174</f>
        <v>1186.9999999999998</v>
      </c>
      <c r="G174" s="39">
        <f t="shared" ref="G174:G190" si="73">ROUND(((F174*10)+0.4)/10,0)</f>
        <v>1187</v>
      </c>
      <c r="H174" s="39">
        <f>IF(FLOOR(G174,1)&lt;1000,FLOOR(G174,1),FLOOR((G174),1))</f>
        <v>1187</v>
      </c>
      <c r="I174" s="374">
        <f t="shared" ref="I174:I233" si="74">H174-F174</f>
        <v>0</v>
      </c>
      <c r="J174" s="39">
        <f t="shared" ref="J174:J190" si="75">I174+D174</f>
        <v>1025.2999999999997</v>
      </c>
      <c r="K174" s="121">
        <f t="shared" ref="K174:K190" si="76">H174</f>
        <v>1187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7</v>
      </c>
      <c r="D175" s="21">
        <f t="shared" si="70"/>
        <v>1029.6999999999998</v>
      </c>
      <c r="E175" s="35">
        <f t="shared" si="71"/>
        <v>161.70000000000002</v>
      </c>
      <c r="F175" s="38">
        <f t="shared" si="72"/>
        <v>1191.3999999999999</v>
      </c>
      <c r="G175" s="38">
        <f t="shared" si="73"/>
        <v>1191</v>
      </c>
      <c r="H175" s="38">
        <f>IF(FLOOR(G175,1)&lt;1000,FLOOR(G175,1),FLOOR((G175),1))</f>
        <v>1191</v>
      </c>
      <c r="I175" s="50">
        <f t="shared" si="74"/>
        <v>-0.39999999999986358</v>
      </c>
      <c r="J175" s="38">
        <f t="shared" si="75"/>
        <v>1029.3</v>
      </c>
      <c r="K175" s="122">
        <f t="shared" si="76"/>
        <v>1191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10.8</v>
      </c>
      <c r="D176" s="21">
        <f t="shared" si="70"/>
        <v>1033.4999999999998</v>
      </c>
      <c r="E176" s="35">
        <f t="shared" si="71"/>
        <v>161.70000000000002</v>
      </c>
      <c r="F176" s="38">
        <f t="shared" si="72"/>
        <v>1195.1999999999998</v>
      </c>
      <c r="G176" s="38">
        <f t="shared" si="73"/>
        <v>1195</v>
      </c>
      <c r="H176" s="38">
        <f t="shared" ref="H176:H190" si="77">IF(FLOOR(G176,1)&lt;1000,FLOOR(G176,1),FLOOR((G176),1))</f>
        <v>1195</v>
      </c>
      <c r="I176" s="50">
        <f t="shared" si="74"/>
        <v>-0.1999999999998181</v>
      </c>
      <c r="J176" s="38">
        <f t="shared" si="75"/>
        <v>1033.3</v>
      </c>
      <c r="K176" s="122">
        <f t="shared" si="76"/>
        <v>1195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15.9</v>
      </c>
      <c r="D177" s="21">
        <f t="shared" si="70"/>
        <v>1038.5999999999999</v>
      </c>
      <c r="E177" s="35">
        <f t="shared" si="71"/>
        <v>161.70000000000002</v>
      </c>
      <c r="F177" s="38">
        <f t="shared" si="72"/>
        <v>1200.3</v>
      </c>
      <c r="G177" s="38">
        <f t="shared" si="73"/>
        <v>1200</v>
      </c>
      <c r="H177" s="38">
        <f t="shared" si="77"/>
        <v>1200</v>
      </c>
      <c r="I177" s="51">
        <f t="shared" si="74"/>
        <v>-0.29999999999995453</v>
      </c>
      <c r="J177" s="42">
        <f t="shared" si="75"/>
        <v>1038.3</v>
      </c>
      <c r="K177" s="123">
        <f t="shared" si="76"/>
        <v>1200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23</v>
      </c>
      <c r="D178" s="21">
        <f t="shared" si="70"/>
        <v>1045.6999999999998</v>
      </c>
      <c r="E178" s="35">
        <f t="shared" si="71"/>
        <v>161.70000000000002</v>
      </c>
      <c r="F178" s="38">
        <f t="shared" si="72"/>
        <v>1207.3999999999999</v>
      </c>
      <c r="G178" s="38">
        <f t="shared" si="73"/>
        <v>1207</v>
      </c>
      <c r="H178" s="38">
        <f t="shared" si="77"/>
        <v>1207</v>
      </c>
      <c r="I178" s="51">
        <f t="shared" si="74"/>
        <v>-0.39999999999986358</v>
      </c>
      <c r="J178" s="42">
        <f t="shared" si="75"/>
        <v>1045.3</v>
      </c>
      <c r="K178" s="123">
        <f t="shared" si="76"/>
        <v>1207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33.299999999999997</v>
      </c>
      <c r="D179" s="21">
        <f t="shared" si="70"/>
        <v>1055.9999999999998</v>
      </c>
      <c r="E179" s="35">
        <f t="shared" si="71"/>
        <v>161.70000000000002</v>
      </c>
      <c r="F179" s="38">
        <f t="shared" si="72"/>
        <v>1217.6999999999998</v>
      </c>
      <c r="G179" s="38">
        <f t="shared" si="73"/>
        <v>1218</v>
      </c>
      <c r="H179" s="38">
        <f t="shared" si="77"/>
        <v>1218</v>
      </c>
      <c r="I179" s="51">
        <f t="shared" si="74"/>
        <v>0.3000000000001819</v>
      </c>
      <c r="J179" s="42">
        <f t="shared" si="75"/>
        <v>1056.3</v>
      </c>
      <c r="K179" s="123">
        <f t="shared" si="76"/>
        <v>1218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42.5</v>
      </c>
      <c r="D180" s="21">
        <f t="shared" si="70"/>
        <v>1065.1999999999998</v>
      </c>
      <c r="E180" s="35">
        <f t="shared" si="71"/>
        <v>161.70000000000002</v>
      </c>
      <c r="F180" s="38">
        <f t="shared" si="72"/>
        <v>1226.8999999999999</v>
      </c>
      <c r="G180" s="38">
        <f t="shared" si="73"/>
        <v>1227</v>
      </c>
      <c r="H180" s="38">
        <f t="shared" si="77"/>
        <v>1227</v>
      </c>
      <c r="I180" s="51">
        <f t="shared" si="74"/>
        <v>0.10000000000013642</v>
      </c>
      <c r="J180" s="42">
        <f t="shared" si="75"/>
        <v>1065.3</v>
      </c>
      <c r="K180" s="123">
        <f t="shared" si="76"/>
        <v>1227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59.9</v>
      </c>
      <c r="D181" s="21">
        <f t="shared" si="70"/>
        <v>1082.5999999999999</v>
      </c>
      <c r="E181" s="35">
        <f t="shared" si="71"/>
        <v>161.70000000000002</v>
      </c>
      <c r="F181" s="38">
        <f t="shared" si="72"/>
        <v>1244.3</v>
      </c>
      <c r="G181" s="38">
        <f t="shared" si="73"/>
        <v>1244</v>
      </c>
      <c r="H181" s="38">
        <f t="shared" si="77"/>
        <v>1244</v>
      </c>
      <c r="I181" s="51">
        <f t="shared" si="74"/>
        <v>-0.29999999999995453</v>
      </c>
      <c r="J181" s="42">
        <f t="shared" si="75"/>
        <v>1082.3</v>
      </c>
      <c r="K181" s="123">
        <f t="shared" si="76"/>
        <v>1244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78.3</v>
      </c>
      <c r="D182" s="21">
        <f t="shared" si="70"/>
        <v>1100.9999999999998</v>
      </c>
      <c r="E182" s="35">
        <f t="shared" si="71"/>
        <v>161.70000000000002</v>
      </c>
      <c r="F182" s="38">
        <f t="shared" si="72"/>
        <v>1262.6999999999998</v>
      </c>
      <c r="G182" s="38">
        <f t="shared" si="73"/>
        <v>1263</v>
      </c>
      <c r="H182" s="38">
        <f t="shared" si="77"/>
        <v>1263</v>
      </c>
      <c r="I182" s="51">
        <f t="shared" si="74"/>
        <v>0.3000000000001819</v>
      </c>
      <c r="J182" s="42">
        <f t="shared" si="75"/>
        <v>1101.3</v>
      </c>
      <c r="K182" s="123">
        <f t="shared" si="76"/>
        <v>1263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89.8</v>
      </c>
      <c r="D183" s="21">
        <f t="shared" si="70"/>
        <v>1112.4999999999998</v>
      </c>
      <c r="E183" s="35">
        <f t="shared" si="71"/>
        <v>161.70000000000002</v>
      </c>
      <c r="F183" s="38">
        <f t="shared" si="72"/>
        <v>1274.1999999999998</v>
      </c>
      <c r="G183" s="38">
        <f t="shared" si="73"/>
        <v>1274</v>
      </c>
      <c r="H183" s="38">
        <f t="shared" si="77"/>
        <v>1274</v>
      </c>
      <c r="I183" s="51">
        <f t="shared" si="74"/>
        <v>-0.1999999999998181</v>
      </c>
      <c r="J183" s="42">
        <f t="shared" si="75"/>
        <v>1112.3</v>
      </c>
      <c r="K183" s="123">
        <f t="shared" si="76"/>
        <v>1274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95</v>
      </c>
      <c r="D184" s="21">
        <f t="shared" si="70"/>
        <v>1117.6999999999998</v>
      </c>
      <c r="E184" s="35">
        <f t="shared" si="71"/>
        <v>161.70000000000002</v>
      </c>
      <c r="F184" s="38">
        <f t="shared" si="72"/>
        <v>1279.3999999999999</v>
      </c>
      <c r="G184" s="38">
        <f t="shared" si="73"/>
        <v>1279</v>
      </c>
      <c r="H184" s="38">
        <f t="shared" si="77"/>
        <v>1279</v>
      </c>
      <c r="I184" s="51">
        <f t="shared" si="74"/>
        <v>-0.39999999999986358</v>
      </c>
      <c r="J184" s="42">
        <f t="shared" si="75"/>
        <v>1117.3</v>
      </c>
      <c r="K184" s="123">
        <f t="shared" si="76"/>
        <v>1279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96.4</v>
      </c>
      <c r="D185" s="21">
        <f t="shared" si="70"/>
        <v>1119.0999999999999</v>
      </c>
      <c r="E185" s="35">
        <f t="shared" si="71"/>
        <v>161.70000000000002</v>
      </c>
      <c r="F185" s="38">
        <f t="shared" si="72"/>
        <v>1280.8</v>
      </c>
      <c r="G185" s="38">
        <f t="shared" si="73"/>
        <v>1281</v>
      </c>
      <c r="H185" s="38">
        <f t="shared" si="77"/>
        <v>1281</v>
      </c>
      <c r="I185" s="51">
        <f t="shared" si="74"/>
        <v>0.20000000000004547</v>
      </c>
      <c r="J185" s="42">
        <f t="shared" si="75"/>
        <v>1119.3</v>
      </c>
      <c r="K185" s="123">
        <f t="shared" si="76"/>
        <v>1281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92</v>
      </c>
      <c r="D186" s="21">
        <f t="shared" si="70"/>
        <v>1114.6999999999998</v>
      </c>
      <c r="E186" s="35">
        <f t="shared" si="71"/>
        <v>161.70000000000002</v>
      </c>
      <c r="F186" s="38">
        <f t="shared" si="72"/>
        <v>1276.3999999999999</v>
      </c>
      <c r="G186" s="38">
        <f t="shared" si="73"/>
        <v>1276</v>
      </c>
      <c r="H186" s="38">
        <f t="shared" si="77"/>
        <v>1276</v>
      </c>
      <c r="I186" s="51">
        <f t="shared" si="74"/>
        <v>-0.39999999999986358</v>
      </c>
      <c r="J186" s="42">
        <f t="shared" si="75"/>
        <v>1114.3</v>
      </c>
      <c r="K186" s="123">
        <f t="shared" si="76"/>
        <v>1276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108.4</v>
      </c>
      <c r="D187" s="21">
        <f t="shared" si="70"/>
        <v>1131.0999999999999</v>
      </c>
      <c r="E187" s="35">
        <f t="shared" si="71"/>
        <v>161.70000000000002</v>
      </c>
      <c r="F187" s="38">
        <f t="shared" si="72"/>
        <v>1292.8</v>
      </c>
      <c r="G187" s="38">
        <f t="shared" si="73"/>
        <v>1293</v>
      </c>
      <c r="H187" s="38">
        <f t="shared" si="77"/>
        <v>1293</v>
      </c>
      <c r="I187" s="51">
        <f t="shared" si="74"/>
        <v>0.20000000000004547</v>
      </c>
      <c r="J187" s="42">
        <f t="shared" si="75"/>
        <v>1131.3</v>
      </c>
      <c r="K187" s="123">
        <f t="shared" si="76"/>
        <v>1293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115.8</v>
      </c>
      <c r="D188" s="21">
        <f t="shared" si="70"/>
        <v>1138.4999999999998</v>
      </c>
      <c r="E188" s="35">
        <f t="shared" si="71"/>
        <v>161.70000000000002</v>
      </c>
      <c r="F188" s="38">
        <f t="shared" si="72"/>
        <v>1300.1999999999998</v>
      </c>
      <c r="G188" s="38">
        <f t="shared" si="73"/>
        <v>1300</v>
      </c>
      <c r="H188" s="38">
        <f t="shared" si="77"/>
        <v>1300</v>
      </c>
      <c r="I188" s="51">
        <f t="shared" si="74"/>
        <v>-0.1999999999998181</v>
      </c>
      <c r="J188" s="42">
        <f t="shared" si="75"/>
        <v>1138.3</v>
      </c>
      <c r="K188" s="123">
        <f t="shared" si="76"/>
        <v>1300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42.5</v>
      </c>
      <c r="D189" s="21">
        <f t="shared" si="70"/>
        <v>1065.1999999999998</v>
      </c>
      <c r="E189" s="35">
        <f t="shared" si="71"/>
        <v>161.70000000000002</v>
      </c>
      <c r="F189" s="38">
        <f t="shared" si="72"/>
        <v>1226.8999999999999</v>
      </c>
      <c r="G189" s="38">
        <f t="shared" si="73"/>
        <v>1227</v>
      </c>
      <c r="H189" s="38">
        <f t="shared" si="77"/>
        <v>1227</v>
      </c>
      <c r="I189" s="51">
        <f t="shared" si="74"/>
        <v>0.10000000000013642</v>
      </c>
      <c r="J189" s="42">
        <f t="shared" si="75"/>
        <v>1065.3</v>
      </c>
      <c r="K189" s="123">
        <f t="shared" si="76"/>
        <v>1227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115.8</v>
      </c>
      <c r="D190" s="21">
        <f t="shared" si="70"/>
        <v>1138.4999999999998</v>
      </c>
      <c r="E190" s="35">
        <f t="shared" si="71"/>
        <v>161.70000000000002</v>
      </c>
      <c r="F190" s="38">
        <f t="shared" si="72"/>
        <v>1300.1999999999998</v>
      </c>
      <c r="G190" s="38">
        <f t="shared" si="73"/>
        <v>1300</v>
      </c>
      <c r="H190" s="38">
        <f t="shared" si="77"/>
        <v>1300</v>
      </c>
      <c r="I190" s="51">
        <f t="shared" si="74"/>
        <v>-0.1999999999998181</v>
      </c>
      <c r="J190" s="42">
        <f t="shared" si="75"/>
        <v>1138.3</v>
      </c>
      <c r="K190" s="123">
        <f t="shared" si="76"/>
        <v>1300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1022.6999999999998</v>
      </c>
      <c r="C193" s="102">
        <f t="shared" ref="C193:C201" si="78">C36</f>
        <v>16.600000000000001</v>
      </c>
      <c r="D193" s="21">
        <f t="shared" ref="D193:D201" si="79">$B$174+C193</f>
        <v>1039.2999999999997</v>
      </c>
      <c r="E193" s="35">
        <f t="shared" ref="E193:E201" si="80">$E$17</f>
        <v>161.70000000000002</v>
      </c>
      <c r="F193" s="38">
        <f t="shared" ref="F193:F201" si="81">D193+E193</f>
        <v>1200.9999999999998</v>
      </c>
      <c r="G193" s="38">
        <f t="shared" ref="G193:G201" si="82">ROUND(((F193*10)+0.4)/10,0)</f>
        <v>1201</v>
      </c>
      <c r="H193" s="38">
        <f t="shared" ref="H193:H201" si="83">IF(FLOOR(G193,1)&lt;1000,FLOOR(G193,1),FLOOR((G193),1))</f>
        <v>1201</v>
      </c>
      <c r="I193" s="51">
        <f t="shared" si="74"/>
        <v>0</v>
      </c>
      <c r="J193" s="42">
        <f t="shared" ref="J193:J201" si="84">I193+D193</f>
        <v>1039.2999999999997</v>
      </c>
      <c r="K193" s="123">
        <f t="shared" ref="K193:K201" si="85">H193</f>
        <v>1201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26.1</v>
      </c>
      <c r="D194" s="21">
        <f>$B$174+C194</f>
        <v>1048.7999999999997</v>
      </c>
      <c r="E194" s="35">
        <f t="shared" si="80"/>
        <v>161.70000000000002</v>
      </c>
      <c r="F194" s="38">
        <f>D194+E194</f>
        <v>1210.4999999999998</v>
      </c>
      <c r="G194" s="38">
        <f>ROUND(((F194*10)+0.4)/10,0)</f>
        <v>1211</v>
      </c>
      <c r="H194" s="38">
        <f t="shared" si="83"/>
        <v>1211</v>
      </c>
      <c r="I194" s="51">
        <f>H194-F194</f>
        <v>0.50000000000022737</v>
      </c>
      <c r="J194" s="42">
        <f>I194+D194</f>
        <v>1049.3</v>
      </c>
      <c r="K194" s="123">
        <f>H194</f>
        <v>1211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20.6</v>
      </c>
      <c r="D195" s="21">
        <f t="shared" si="79"/>
        <v>1043.2999999999997</v>
      </c>
      <c r="E195" s="35">
        <f t="shared" si="80"/>
        <v>161.70000000000002</v>
      </c>
      <c r="F195" s="38">
        <f t="shared" si="81"/>
        <v>1204.9999999999998</v>
      </c>
      <c r="G195" s="38">
        <f t="shared" si="82"/>
        <v>1205</v>
      </c>
      <c r="H195" s="38">
        <f t="shared" si="83"/>
        <v>1205</v>
      </c>
      <c r="I195" s="51">
        <f t="shared" si="74"/>
        <v>0</v>
      </c>
      <c r="J195" s="42">
        <f t="shared" si="84"/>
        <v>1043.2999999999997</v>
      </c>
      <c r="K195" s="123">
        <f t="shared" si="85"/>
        <v>1205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29.3</v>
      </c>
      <c r="D196" s="21">
        <f t="shared" si="79"/>
        <v>1051.9999999999998</v>
      </c>
      <c r="E196" s="35">
        <f t="shared" si="80"/>
        <v>161.70000000000002</v>
      </c>
      <c r="F196" s="38">
        <f t="shared" si="81"/>
        <v>1213.6999999999998</v>
      </c>
      <c r="G196" s="38">
        <f t="shared" si="82"/>
        <v>1214</v>
      </c>
      <c r="H196" s="38">
        <f t="shared" si="83"/>
        <v>1214</v>
      </c>
      <c r="I196" s="51">
        <f t="shared" si="74"/>
        <v>0.3000000000001819</v>
      </c>
      <c r="J196" s="42">
        <f t="shared" si="84"/>
        <v>1052.3</v>
      </c>
      <c r="K196" s="123">
        <f t="shared" si="85"/>
        <v>1214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40.200000000000003</v>
      </c>
      <c r="D197" s="21">
        <f t="shared" si="79"/>
        <v>1062.8999999999999</v>
      </c>
      <c r="E197" s="35">
        <f t="shared" si="80"/>
        <v>161.70000000000002</v>
      </c>
      <c r="F197" s="38">
        <f t="shared" si="81"/>
        <v>1224.5999999999999</v>
      </c>
      <c r="G197" s="38">
        <f t="shared" si="82"/>
        <v>1225</v>
      </c>
      <c r="H197" s="38">
        <f t="shared" si="83"/>
        <v>1225</v>
      </c>
      <c r="I197" s="51">
        <f t="shared" si="74"/>
        <v>0.40000000000009095</v>
      </c>
      <c r="J197" s="42">
        <f t="shared" si="84"/>
        <v>1063.3</v>
      </c>
      <c r="K197" s="123">
        <f t="shared" si="85"/>
        <v>1225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37.9</v>
      </c>
      <c r="D198" s="21">
        <f t="shared" si="79"/>
        <v>1060.5999999999999</v>
      </c>
      <c r="E198" s="35">
        <f t="shared" si="80"/>
        <v>161.70000000000002</v>
      </c>
      <c r="F198" s="38">
        <f t="shared" si="81"/>
        <v>1222.3</v>
      </c>
      <c r="G198" s="38">
        <f t="shared" si="82"/>
        <v>1222</v>
      </c>
      <c r="H198" s="38">
        <f t="shared" si="83"/>
        <v>1222</v>
      </c>
      <c r="I198" s="51">
        <f t="shared" si="74"/>
        <v>-0.29999999999995453</v>
      </c>
      <c r="J198" s="42">
        <f t="shared" si="84"/>
        <v>1060.3</v>
      </c>
      <c r="K198" s="123">
        <f t="shared" si="85"/>
        <v>1222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48</v>
      </c>
      <c r="D199" s="21">
        <f t="shared" si="79"/>
        <v>1070.6999999999998</v>
      </c>
      <c r="E199" s="35">
        <f t="shared" si="80"/>
        <v>161.70000000000002</v>
      </c>
      <c r="F199" s="38">
        <f t="shared" si="81"/>
        <v>1232.3999999999999</v>
      </c>
      <c r="G199" s="38">
        <f t="shared" si="82"/>
        <v>1232</v>
      </c>
      <c r="H199" s="38">
        <f t="shared" si="83"/>
        <v>1232</v>
      </c>
      <c r="I199" s="51">
        <f t="shared" si="74"/>
        <v>-0.39999999999986358</v>
      </c>
      <c r="J199" s="42">
        <f t="shared" si="84"/>
        <v>1070.3</v>
      </c>
      <c r="K199" s="123">
        <f t="shared" si="85"/>
        <v>1232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51.9</v>
      </c>
      <c r="D200" s="21">
        <f t="shared" si="79"/>
        <v>1074.5999999999999</v>
      </c>
      <c r="E200" s="35">
        <f t="shared" si="80"/>
        <v>161.70000000000002</v>
      </c>
      <c r="F200" s="38">
        <f t="shared" si="81"/>
        <v>1236.3</v>
      </c>
      <c r="G200" s="38">
        <f t="shared" si="82"/>
        <v>1236</v>
      </c>
      <c r="H200" s="38">
        <f t="shared" si="83"/>
        <v>1236</v>
      </c>
      <c r="I200" s="51">
        <f t="shared" si="74"/>
        <v>-0.29999999999995453</v>
      </c>
      <c r="J200" s="42">
        <f t="shared" si="84"/>
        <v>1074.3</v>
      </c>
      <c r="K200" s="123">
        <f t="shared" si="85"/>
        <v>1236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60.6</v>
      </c>
      <c r="D201" s="21">
        <f t="shared" si="79"/>
        <v>1083.2999999999997</v>
      </c>
      <c r="E201" s="35">
        <f t="shared" si="80"/>
        <v>161.70000000000002</v>
      </c>
      <c r="F201" s="38">
        <f t="shared" si="81"/>
        <v>1244.9999999999998</v>
      </c>
      <c r="G201" s="38">
        <f t="shared" si="82"/>
        <v>1245</v>
      </c>
      <c r="H201" s="38">
        <f t="shared" si="83"/>
        <v>1245</v>
      </c>
      <c r="I201" s="51">
        <f t="shared" si="74"/>
        <v>0</v>
      </c>
      <c r="J201" s="42">
        <f t="shared" si="84"/>
        <v>1083.2999999999997</v>
      </c>
      <c r="K201" s="123">
        <f t="shared" si="85"/>
        <v>1245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12.1</v>
      </c>
      <c r="D204" s="21">
        <f t="shared" ref="D204:D224" si="87">$B$174+C204</f>
        <v>1034.7999999999997</v>
      </c>
      <c r="E204" s="35">
        <f t="shared" ref="E204:E224" si="88">$E$17</f>
        <v>161.70000000000002</v>
      </c>
      <c r="F204" s="38">
        <f t="shared" ref="F204:F224" si="89">D204+E204</f>
        <v>1196.4999999999998</v>
      </c>
      <c r="G204" s="38">
        <f t="shared" ref="G204:G224" si="90">ROUND(((F204*10)+0.4)/10,0)</f>
        <v>1197</v>
      </c>
      <c r="H204" s="38">
        <f t="shared" ref="H204:H224" si="91">IF(FLOOR(G204,1)&lt;1000,FLOOR(G204,1),FLOOR((G204),1))</f>
        <v>1197</v>
      </c>
      <c r="I204" s="51">
        <f t="shared" si="74"/>
        <v>0.50000000000022737</v>
      </c>
      <c r="J204" s="42">
        <f t="shared" ref="J204:J224" si="92">I204+D204</f>
        <v>1035.3</v>
      </c>
      <c r="K204" s="123">
        <f t="shared" ref="K204:K224" si="93">H204</f>
        <v>1197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28</v>
      </c>
      <c r="D205" s="68">
        <f t="shared" si="87"/>
        <v>1050.6999999999998</v>
      </c>
      <c r="E205" s="35">
        <f t="shared" si="88"/>
        <v>161.70000000000002</v>
      </c>
      <c r="F205" s="42">
        <f t="shared" si="89"/>
        <v>1212.3999999999999</v>
      </c>
      <c r="G205" s="42">
        <f t="shared" si="90"/>
        <v>1212</v>
      </c>
      <c r="H205" s="38">
        <f t="shared" si="91"/>
        <v>1212</v>
      </c>
      <c r="I205" s="51">
        <f t="shared" si="74"/>
        <v>-0.39999999999986358</v>
      </c>
      <c r="J205" s="42">
        <f t="shared" si="92"/>
        <v>1050.3</v>
      </c>
      <c r="K205" s="123">
        <f t="shared" si="93"/>
        <v>1212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35.5</v>
      </c>
      <c r="D206" s="21">
        <f t="shared" si="87"/>
        <v>1058.1999999999998</v>
      </c>
      <c r="E206" s="35">
        <f t="shared" si="88"/>
        <v>161.70000000000002</v>
      </c>
      <c r="F206" s="38">
        <f t="shared" si="89"/>
        <v>1219.8999999999999</v>
      </c>
      <c r="G206" s="38">
        <f t="shared" si="90"/>
        <v>1220</v>
      </c>
      <c r="H206" s="38">
        <f t="shared" si="91"/>
        <v>1220</v>
      </c>
      <c r="I206" s="51">
        <f t="shared" si="74"/>
        <v>0.10000000000013642</v>
      </c>
      <c r="J206" s="42">
        <f t="shared" si="92"/>
        <v>1058.3</v>
      </c>
      <c r="K206" s="123">
        <f t="shared" si="93"/>
        <v>1220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42.3</v>
      </c>
      <c r="D207" s="21">
        <f t="shared" si="87"/>
        <v>1064.9999999999998</v>
      </c>
      <c r="E207" s="35">
        <f t="shared" si="88"/>
        <v>161.70000000000002</v>
      </c>
      <c r="F207" s="38">
        <f t="shared" si="89"/>
        <v>1226.6999999999998</v>
      </c>
      <c r="G207" s="38">
        <f t="shared" si="90"/>
        <v>1227</v>
      </c>
      <c r="H207" s="38">
        <f t="shared" si="91"/>
        <v>1227</v>
      </c>
      <c r="I207" s="51">
        <f t="shared" si="74"/>
        <v>0.3000000000001819</v>
      </c>
      <c r="J207" s="42">
        <f t="shared" si="92"/>
        <v>1065.3</v>
      </c>
      <c r="K207" s="123">
        <f t="shared" si="93"/>
        <v>1227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41</v>
      </c>
      <c r="D208" s="23">
        <f t="shared" si="87"/>
        <v>1063.6999999999998</v>
      </c>
      <c r="E208" s="36">
        <f t="shared" si="88"/>
        <v>161.70000000000002</v>
      </c>
      <c r="F208" s="36">
        <f t="shared" si="89"/>
        <v>1225.3999999999999</v>
      </c>
      <c r="G208" s="36">
        <f t="shared" si="90"/>
        <v>1225</v>
      </c>
      <c r="H208" s="36">
        <f t="shared" si="91"/>
        <v>1225</v>
      </c>
      <c r="I208" s="53">
        <f t="shared" si="74"/>
        <v>-0.39999999999986358</v>
      </c>
      <c r="J208" s="45">
        <f t="shared" si="92"/>
        <v>1063.3</v>
      </c>
      <c r="K208" s="126">
        <f t="shared" si="93"/>
        <v>1225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53.3</v>
      </c>
      <c r="D209" s="21">
        <f t="shared" si="87"/>
        <v>1075.9999999999998</v>
      </c>
      <c r="E209" s="35">
        <f t="shared" si="88"/>
        <v>161.70000000000002</v>
      </c>
      <c r="F209" s="38">
        <f t="shared" si="89"/>
        <v>1237.6999999999998</v>
      </c>
      <c r="G209" s="38">
        <f t="shared" si="90"/>
        <v>1238</v>
      </c>
      <c r="H209" s="38">
        <f t="shared" si="91"/>
        <v>1238</v>
      </c>
      <c r="I209" s="50">
        <f>H209-F209</f>
        <v>0.3000000000001819</v>
      </c>
      <c r="J209" s="42">
        <f t="shared" si="92"/>
        <v>1076.3</v>
      </c>
      <c r="K209" s="122">
        <f t="shared" si="93"/>
        <v>1238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69.400000000000006</v>
      </c>
      <c r="D210" s="21">
        <f t="shared" si="87"/>
        <v>1092.0999999999999</v>
      </c>
      <c r="E210" s="35">
        <f t="shared" si="88"/>
        <v>161.70000000000002</v>
      </c>
      <c r="F210" s="38">
        <f t="shared" si="89"/>
        <v>1253.8</v>
      </c>
      <c r="G210" s="38">
        <f t="shared" si="90"/>
        <v>1254</v>
      </c>
      <c r="H210" s="38">
        <f t="shared" si="91"/>
        <v>1254</v>
      </c>
      <c r="I210" s="50">
        <f t="shared" ref="I210:I224" si="94">H210-F210</f>
        <v>0.20000000000004547</v>
      </c>
      <c r="J210" s="42">
        <f t="shared" si="92"/>
        <v>1092.3</v>
      </c>
      <c r="K210" s="122">
        <f t="shared" si="93"/>
        <v>1254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76.400000000000006</v>
      </c>
      <c r="D211" s="21">
        <f t="shared" si="87"/>
        <v>1099.0999999999999</v>
      </c>
      <c r="E211" s="35">
        <f t="shared" si="88"/>
        <v>161.70000000000002</v>
      </c>
      <c r="F211" s="38">
        <f t="shared" si="89"/>
        <v>1260.8</v>
      </c>
      <c r="G211" s="38">
        <f t="shared" si="90"/>
        <v>1261</v>
      </c>
      <c r="H211" s="38">
        <f t="shared" si="91"/>
        <v>1261</v>
      </c>
      <c r="I211" s="50">
        <f t="shared" si="94"/>
        <v>0.20000000000004547</v>
      </c>
      <c r="J211" s="42">
        <f t="shared" si="92"/>
        <v>1099.3</v>
      </c>
      <c r="K211" s="122">
        <f t="shared" si="93"/>
        <v>1261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89.8</v>
      </c>
      <c r="D212" s="21">
        <f t="shared" si="87"/>
        <v>1112.4999999999998</v>
      </c>
      <c r="E212" s="35">
        <f t="shared" si="88"/>
        <v>161.70000000000002</v>
      </c>
      <c r="F212" s="38">
        <f t="shared" si="89"/>
        <v>1274.1999999999998</v>
      </c>
      <c r="G212" s="38">
        <f t="shared" si="90"/>
        <v>1274</v>
      </c>
      <c r="H212" s="38">
        <f t="shared" si="91"/>
        <v>1274</v>
      </c>
      <c r="I212" s="50">
        <f t="shared" si="94"/>
        <v>-0.1999999999998181</v>
      </c>
      <c r="J212" s="42">
        <f t="shared" si="92"/>
        <v>1112.3</v>
      </c>
      <c r="K212" s="122">
        <f t="shared" si="93"/>
        <v>1274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105.9</v>
      </c>
      <c r="D213" s="21">
        <f t="shared" si="87"/>
        <v>1128.5999999999999</v>
      </c>
      <c r="E213" s="35">
        <f t="shared" si="88"/>
        <v>161.70000000000002</v>
      </c>
      <c r="F213" s="38">
        <f t="shared" si="89"/>
        <v>1290.3</v>
      </c>
      <c r="G213" s="38">
        <f t="shared" si="90"/>
        <v>1290</v>
      </c>
      <c r="H213" s="38">
        <f t="shared" si="91"/>
        <v>1290</v>
      </c>
      <c r="I213" s="50">
        <f t="shared" si="94"/>
        <v>-0.29999999999995453</v>
      </c>
      <c r="J213" s="42">
        <f t="shared" si="92"/>
        <v>1128.3</v>
      </c>
      <c r="K213" s="122">
        <f t="shared" si="93"/>
        <v>1290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93.7</v>
      </c>
      <c r="D214" s="21">
        <f t="shared" si="87"/>
        <v>1116.3999999999999</v>
      </c>
      <c r="E214" s="35">
        <f t="shared" si="88"/>
        <v>161.70000000000002</v>
      </c>
      <c r="F214" s="38">
        <f t="shared" si="89"/>
        <v>1278.0999999999999</v>
      </c>
      <c r="G214" s="38">
        <f t="shared" si="90"/>
        <v>1278</v>
      </c>
      <c r="H214" s="38">
        <f t="shared" si="91"/>
        <v>1278</v>
      </c>
      <c r="I214" s="50">
        <f t="shared" si="94"/>
        <v>-9.9999999999909051E-2</v>
      </c>
      <c r="J214" s="42">
        <f t="shared" si="92"/>
        <v>1116.3</v>
      </c>
      <c r="K214" s="122">
        <f t="shared" si="93"/>
        <v>1278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92.3</v>
      </c>
      <c r="D215" s="21">
        <f t="shared" si="87"/>
        <v>1114.9999999999998</v>
      </c>
      <c r="E215" s="35">
        <f t="shared" si="88"/>
        <v>161.70000000000002</v>
      </c>
      <c r="F215" s="38">
        <f t="shared" si="89"/>
        <v>1276.6999999999998</v>
      </c>
      <c r="G215" s="38">
        <f t="shared" si="90"/>
        <v>1277</v>
      </c>
      <c r="H215" s="38">
        <f t="shared" si="91"/>
        <v>1277</v>
      </c>
      <c r="I215" s="50">
        <f t="shared" si="94"/>
        <v>0.3000000000001819</v>
      </c>
      <c r="J215" s="42">
        <f t="shared" si="92"/>
        <v>1115.3</v>
      </c>
      <c r="K215" s="122">
        <f t="shared" si="93"/>
        <v>1277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106.8</v>
      </c>
      <c r="D216" s="21">
        <f t="shared" si="87"/>
        <v>1129.4999999999998</v>
      </c>
      <c r="E216" s="35">
        <f t="shared" si="88"/>
        <v>161.70000000000002</v>
      </c>
      <c r="F216" s="38">
        <f t="shared" si="89"/>
        <v>1291.1999999999998</v>
      </c>
      <c r="G216" s="38">
        <f t="shared" si="90"/>
        <v>1291</v>
      </c>
      <c r="H216" s="38">
        <f t="shared" si="91"/>
        <v>1291</v>
      </c>
      <c r="I216" s="50">
        <f t="shared" si="94"/>
        <v>-0.1999999999998181</v>
      </c>
      <c r="J216" s="42">
        <f t="shared" si="92"/>
        <v>1129.3</v>
      </c>
      <c r="K216" s="122">
        <f t="shared" si="93"/>
        <v>1291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35.5</v>
      </c>
      <c r="D217" s="21">
        <f t="shared" si="87"/>
        <v>1058.1999999999998</v>
      </c>
      <c r="E217" s="35">
        <f t="shared" si="88"/>
        <v>161.70000000000002</v>
      </c>
      <c r="F217" s="38">
        <f t="shared" si="89"/>
        <v>1219.8999999999999</v>
      </c>
      <c r="G217" s="38">
        <f t="shared" si="90"/>
        <v>1220</v>
      </c>
      <c r="H217" s="38">
        <f t="shared" si="91"/>
        <v>1220</v>
      </c>
      <c r="I217" s="50">
        <f t="shared" si="94"/>
        <v>0.10000000000013642</v>
      </c>
      <c r="J217" s="42">
        <f t="shared" si="92"/>
        <v>1058.3</v>
      </c>
      <c r="K217" s="122">
        <f t="shared" si="93"/>
        <v>1220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42.3</v>
      </c>
      <c r="D218" s="21">
        <f t="shared" si="87"/>
        <v>1064.9999999999998</v>
      </c>
      <c r="E218" s="35">
        <f t="shared" si="88"/>
        <v>161.70000000000002</v>
      </c>
      <c r="F218" s="38">
        <f t="shared" si="89"/>
        <v>1226.6999999999998</v>
      </c>
      <c r="G218" s="38">
        <f t="shared" si="90"/>
        <v>1227</v>
      </c>
      <c r="H218" s="38">
        <f t="shared" si="91"/>
        <v>1227</v>
      </c>
      <c r="I218" s="50">
        <f t="shared" si="94"/>
        <v>0.3000000000001819</v>
      </c>
      <c r="J218" s="42">
        <f t="shared" si="92"/>
        <v>1065.3</v>
      </c>
      <c r="K218" s="122">
        <f t="shared" si="93"/>
        <v>1227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53.3</v>
      </c>
      <c r="D219" s="21">
        <f t="shared" si="87"/>
        <v>1075.9999999999998</v>
      </c>
      <c r="E219" s="35">
        <f t="shared" si="88"/>
        <v>161.70000000000002</v>
      </c>
      <c r="F219" s="38">
        <f t="shared" si="89"/>
        <v>1237.6999999999998</v>
      </c>
      <c r="G219" s="38">
        <f t="shared" si="90"/>
        <v>1238</v>
      </c>
      <c r="H219" s="38">
        <f t="shared" si="91"/>
        <v>1238</v>
      </c>
      <c r="I219" s="50">
        <f t="shared" si="94"/>
        <v>0.3000000000001819</v>
      </c>
      <c r="J219" s="42">
        <f t="shared" si="92"/>
        <v>1076.3</v>
      </c>
      <c r="K219" s="122">
        <f t="shared" si="93"/>
        <v>1238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69.400000000000006</v>
      </c>
      <c r="D220" s="21">
        <f t="shared" si="87"/>
        <v>1092.0999999999999</v>
      </c>
      <c r="E220" s="35">
        <f t="shared" si="88"/>
        <v>161.70000000000002</v>
      </c>
      <c r="F220" s="38">
        <f t="shared" si="89"/>
        <v>1253.8</v>
      </c>
      <c r="G220" s="38">
        <f t="shared" si="90"/>
        <v>1254</v>
      </c>
      <c r="H220" s="38">
        <f t="shared" si="91"/>
        <v>1254</v>
      </c>
      <c r="I220" s="50">
        <f t="shared" si="94"/>
        <v>0.20000000000004547</v>
      </c>
      <c r="J220" s="42">
        <f t="shared" si="92"/>
        <v>1092.3</v>
      </c>
      <c r="K220" s="122">
        <f t="shared" si="93"/>
        <v>1254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76.400000000000006</v>
      </c>
      <c r="D221" s="21">
        <f t="shared" si="87"/>
        <v>1099.0999999999999</v>
      </c>
      <c r="E221" s="35">
        <f t="shared" si="88"/>
        <v>161.70000000000002</v>
      </c>
      <c r="F221" s="38">
        <f t="shared" si="89"/>
        <v>1260.8</v>
      </c>
      <c r="G221" s="38">
        <f t="shared" si="90"/>
        <v>1261</v>
      </c>
      <c r="H221" s="38">
        <f t="shared" si="91"/>
        <v>1261</v>
      </c>
      <c r="I221" s="50">
        <f t="shared" si="94"/>
        <v>0.20000000000004547</v>
      </c>
      <c r="J221" s="42">
        <f t="shared" si="92"/>
        <v>1099.3</v>
      </c>
      <c r="K221" s="122">
        <f t="shared" si="93"/>
        <v>1261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89.8</v>
      </c>
      <c r="D222" s="21">
        <f t="shared" si="87"/>
        <v>1112.4999999999998</v>
      </c>
      <c r="E222" s="35">
        <f t="shared" si="88"/>
        <v>161.70000000000002</v>
      </c>
      <c r="F222" s="38">
        <f t="shared" si="89"/>
        <v>1274.1999999999998</v>
      </c>
      <c r="G222" s="38">
        <f t="shared" si="90"/>
        <v>1274</v>
      </c>
      <c r="H222" s="38">
        <f t="shared" si="91"/>
        <v>1274</v>
      </c>
      <c r="I222" s="50">
        <f t="shared" si="94"/>
        <v>-0.1999999999998181</v>
      </c>
      <c r="J222" s="42">
        <f t="shared" si="92"/>
        <v>1112.3</v>
      </c>
      <c r="K222" s="122">
        <f t="shared" si="93"/>
        <v>1274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105.9</v>
      </c>
      <c r="D223" s="21">
        <f t="shared" si="87"/>
        <v>1128.5999999999999</v>
      </c>
      <c r="E223" s="35">
        <f t="shared" si="88"/>
        <v>161.70000000000002</v>
      </c>
      <c r="F223" s="38">
        <f t="shared" si="89"/>
        <v>1290.3</v>
      </c>
      <c r="G223" s="38">
        <f t="shared" si="90"/>
        <v>1290</v>
      </c>
      <c r="H223" s="38">
        <f t="shared" si="91"/>
        <v>1290</v>
      </c>
      <c r="I223" s="50">
        <f t="shared" si="94"/>
        <v>-0.29999999999995453</v>
      </c>
      <c r="J223" s="42">
        <f t="shared" si="92"/>
        <v>1128.3</v>
      </c>
      <c r="K223" s="122">
        <f t="shared" si="93"/>
        <v>1290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106.8</v>
      </c>
      <c r="D224" s="21">
        <f t="shared" si="87"/>
        <v>1129.4999999999998</v>
      </c>
      <c r="E224" s="35">
        <f t="shared" si="88"/>
        <v>161.70000000000002</v>
      </c>
      <c r="F224" s="38">
        <f t="shared" si="89"/>
        <v>1291.1999999999998</v>
      </c>
      <c r="G224" s="38">
        <f t="shared" si="90"/>
        <v>1291</v>
      </c>
      <c r="H224" s="38">
        <f t="shared" si="91"/>
        <v>1291</v>
      </c>
      <c r="I224" s="50">
        <f t="shared" si="94"/>
        <v>-0.1999999999998181</v>
      </c>
      <c r="J224" s="42">
        <f t="shared" si="92"/>
        <v>1129.3</v>
      </c>
      <c r="K224" s="122">
        <f t="shared" si="93"/>
        <v>1291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1022.6999999999998</v>
      </c>
      <c r="C227" s="67">
        <f t="shared" ref="C227:C233" si="95">C70</f>
        <v>60.9</v>
      </c>
      <c r="D227" s="21">
        <f t="shared" ref="D227:D233" si="96">$B$174+C227</f>
        <v>1083.5999999999999</v>
      </c>
      <c r="E227" s="35">
        <f t="shared" ref="E227:E233" si="97">$E$17</f>
        <v>161.70000000000002</v>
      </c>
      <c r="F227" s="38">
        <f t="shared" ref="F227:F233" si="98">D227+E227</f>
        <v>1245.3</v>
      </c>
      <c r="G227" s="38">
        <f t="shared" ref="G227:G233" si="99">ROUND(((F227*10)+0.4)/10,0)</f>
        <v>1245</v>
      </c>
      <c r="H227" s="38">
        <f t="shared" ref="H227:H233" si="100">IF(FLOOR(G227,1)&lt;1000,FLOOR(G227,1),FLOOR((G227),1))</f>
        <v>1245</v>
      </c>
      <c r="I227" s="51">
        <f t="shared" si="74"/>
        <v>-0.29999999999995453</v>
      </c>
      <c r="J227" s="42">
        <f t="shared" ref="J227:J233" si="101">I227+D227</f>
        <v>1083.3</v>
      </c>
      <c r="K227" s="123">
        <f t="shared" ref="K227:K233" si="102">H227</f>
        <v>1245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82.9</v>
      </c>
      <c r="D228" s="21">
        <f t="shared" si="96"/>
        <v>1105.5999999999999</v>
      </c>
      <c r="E228" s="35">
        <f t="shared" si="97"/>
        <v>161.70000000000002</v>
      </c>
      <c r="F228" s="38">
        <f t="shared" si="98"/>
        <v>1267.3</v>
      </c>
      <c r="G228" s="38">
        <f t="shared" si="99"/>
        <v>1267</v>
      </c>
      <c r="H228" s="38">
        <f t="shared" si="100"/>
        <v>1267</v>
      </c>
      <c r="I228" s="51">
        <f t="shared" si="74"/>
        <v>-0.29999999999995453</v>
      </c>
      <c r="J228" s="42">
        <f t="shared" si="101"/>
        <v>1105.3</v>
      </c>
      <c r="K228" s="123">
        <f t="shared" si="102"/>
        <v>1267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94.8</v>
      </c>
      <c r="D229" s="21">
        <f t="shared" si="96"/>
        <v>1117.4999999999998</v>
      </c>
      <c r="E229" s="35">
        <f t="shared" si="97"/>
        <v>161.70000000000002</v>
      </c>
      <c r="F229" s="38">
        <f t="shared" si="98"/>
        <v>1279.1999999999998</v>
      </c>
      <c r="G229" s="38">
        <f t="shared" si="99"/>
        <v>1279</v>
      </c>
      <c r="H229" s="38">
        <f t="shared" si="100"/>
        <v>1279</v>
      </c>
      <c r="I229" s="51">
        <f t="shared" si="74"/>
        <v>-0.1999999999998181</v>
      </c>
      <c r="J229" s="42">
        <f t="shared" si="101"/>
        <v>1117.3</v>
      </c>
      <c r="K229" s="123">
        <f t="shared" si="102"/>
        <v>1279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93.4</v>
      </c>
      <c r="D230" s="21">
        <f t="shared" si="96"/>
        <v>1116.0999999999999</v>
      </c>
      <c r="E230" s="35">
        <f t="shared" si="97"/>
        <v>161.70000000000002</v>
      </c>
      <c r="F230" s="38">
        <f t="shared" si="98"/>
        <v>1277.8</v>
      </c>
      <c r="G230" s="38">
        <f t="shared" si="99"/>
        <v>1278</v>
      </c>
      <c r="H230" s="38">
        <f t="shared" si="100"/>
        <v>1278</v>
      </c>
      <c r="I230" s="51">
        <f t="shared" si="74"/>
        <v>0.20000000000004547</v>
      </c>
      <c r="J230" s="42">
        <f t="shared" si="101"/>
        <v>1116.3</v>
      </c>
      <c r="K230" s="123">
        <f t="shared" si="102"/>
        <v>1278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97.5</v>
      </c>
      <c r="D231" s="21">
        <f t="shared" si="96"/>
        <v>1120.1999999999998</v>
      </c>
      <c r="E231" s="35">
        <f t="shared" si="97"/>
        <v>161.70000000000002</v>
      </c>
      <c r="F231" s="38">
        <f t="shared" si="98"/>
        <v>1281.8999999999999</v>
      </c>
      <c r="G231" s="38">
        <f t="shared" si="99"/>
        <v>1282</v>
      </c>
      <c r="H231" s="38">
        <f t="shared" si="100"/>
        <v>1282</v>
      </c>
      <c r="I231" s="51">
        <f t="shared" si="74"/>
        <v>0.10000000000013642</v>
      </c>
      <c r="J231" s="42">
        <f t="shared" si="101"/>
        <v>1120.3</v>
      </c>
      <c r="K231" s="123">
        <f t="shared" si="102"/>
        <v>1282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97.5</v>
      </c>
      <c r="D232" s="21">
        <f t="shared" si="96"/>
        <v>1120.1999999999998</v>
      </c>
      <c r="E232" s="35">
        <f t="shared" si="97"/>
        <v>161.70000000000002</v>
      </c>
      <c r="F232" s="38">
        <f t="shared" si="98"/>
        <v>1281.8999999999999</v>
      </c>
      <c r="G232" s="38">
        <f t="shared" si="99"/>
        <v>1282</v>
      </c>
      <c r="H232" s="38">
        <f t="shared" si="100"/>
        <v>1282</v>
      </c>
      <c r="I232" s="51">
        <f t="shared" si="74"/>
        <v>0.10000000000013642</v>
      </c>
      <c r="J232" s="42">
        <f t="shared" si="101"/>
        <v>1120.3</v>
      </c>
      <c r="K232" s="123">
        <f t="shared" si="102"/>
        <v>1282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108.3</v>
      </c>
      <c r="D233" s="21">
        <f t="shared" si="96"/>
        <v>1130.9999999999998</v>
      </c>
      <c r="E233" s="35">
        <f t="shared" si="97"/>
        <v>161.70000000000002</v>
      </c>
      <c r="F233" s="38">
        <f t="shared" si="98"/>
        <v>1292.6999999999998</v>
      </c>
      <c r="G233" s="38">
        <f t="shared" si="99"/>
        <v>1293</v>
      </c>
      <c r="H233" s="38">
        <f t="shared" si="100"/>
        <v>1293</v>
      </c>
      <c r="I233" s="51">
        <f t="shared" si="74"/>
        <v>0.3000000000001819</v>
      </c>
      <c r="J233" s="42">
        <f t="shared" si="101"/>
        <v>1131.3</v>
      </c>
      <c r="K233" s="123">
        <f t="shared" si="102"/>
        <v>1293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topLeftCell="A70" zoomScaleNormal="100" zoomScaleSheetLayoutView="100" workbookViewId="0">
      <selection activeCell="A4" sqref="A4"/>
    </sheetView>
  </sheetViews>
  <sheetFormatPr defaultColWidth="9" defaultRowHeight="15" x14ac:dyDescent="0.2"/>
  <cols>
    <col min="1" max="1" width="15.5" style="135" bestFit="1" customWidth="1"/>
    <col min="2" max="2" width="10" style="135" customWidth="1"/>
    <col min="3" max="3" width="35.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4" t="s">
        <v>173</v>
      </c>
      <c r="B1" s="424"/>
      <c r="C1" s="424"/>
      <c r="D1" s="424"/>
      <c r="E1" s="424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193</v>
      </c>
      <c r="B4" s="136"/>
      <c r="C4" s="136"/>
      <c r="D4" s="136"/>
      <c r="E4" s="136"/>
      <c r="F4" s="162">
        <v>42584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5" t="s">
        <v>104</v>
      </c>
      <c r="B7" s="425"/>
      <c r="C7" s="425"/>
      <c r="D7" s="425"/>
      <c r="E7" s="425"/>
      <c r="F7" s="425"/>
    </row>
    <row r="8" spans="1:6" ht="16.5" x14ac:dyDescent="0.3">
      <c r="A8" s="425" t="s">
        <v>105</v>
      </c>
      <c r="B8" s="425"/>
      <c r="C8" s="425"/>
      <c r="D8" s="425"/>
      <c r="E8" s="425"/>
      <c r="F8" s="425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6"/>
      <c r="B10" s="427"/>
      <c r="C10" s="427"/>
      <c r="D10" s="427"/>
      <c r="E10" s="137"/>
      <c r="F10" s="137"/>
    </row>
    <row r="11" spans="1:6" x14ac:dyDescent="0.2">
      <c r="A11" s="428"/>
      <c r="B11" s="427"/>
      <c r="C11" s="427"/>
      <c r="D11" s="427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6"/>
      <c r="B14" s="427"/>
      <c r="C14" s="427"/>
      <c r="D14" s="427"/>
      <c r="E14" s="426"/>
      <c r="F14" s="427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1828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1839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1847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1861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1879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1904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1925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1968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2008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2044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2080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2214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2060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2122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2113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1925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2113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1863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1886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1876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1889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1921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1912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1936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1950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1964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1905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1916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1947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1983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2010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2043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2068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2115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2134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2161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2141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2127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2187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1947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1983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2043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2068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2115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2134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2161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2187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1972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2015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2047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2042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2056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2055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2084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3" t="s">
        <v>191</v>
      </c>
      <c r="C90" s="423"/>
      <c r="D90" s="423"/>
      <c r="E90" s="423"/>
      <c r="F90" s="423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topLeftCell="A31" zoomScale="75" zoomScaleNormal="100" workbookViewId="0">
      <selection activeCell="B99" sqref="B99"/>
    </sheetView>
  </sheetViews>
  <sheetFormatPr defaultColWidth="9" defaultRowHeight="15" x14ac:dyDescent="0.2"/>
  <cols>
    <col min="1" max="1" width="15.5" style="175" bestFit="1" customWidth="1"/>
    <col min="2" max="2" width="12.5" style="175" customWidth="1"/>
    <col min="3" max="5" width="14.625" style="175" customWidth="1"/>
    <col min="6" max="6" width="16.25" style="175" customWidth="1"/>
    <col min="7" max="7" width="15.75" style="175" customWidth="1"/>
    <col min="8" max="8" width="13.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192</v>
      </c>
      <c r="B4" s="165"/>
      <c r="C4" s="165"/>
      <c r="D4" s="165"/>
      <c r="E4" s="165"/>
      <c r="F4" s="165"/>
      <c r="G4" s="162">
        <v>42585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30" t="s">
        <v>107</v>
      </c>
      <c r="C35" s="431"/>
      <c r="D35" s="431"/>
      <c r="E35" s="431"/>
      <c r="F35" s="432"/>
      <c r="G35" s="303"/>
      <c r="H35" s="303"/>
      <c r="I35" s="304"/>
      <c r="J35" s="305"/>
    </row>
    <row r="36" spans="1:10" ht="16.5" x14ac:dyDescent="0.25">
      <c r="A36" s="306"/>
      <c r="B36" s="318"/>
      <c r="C36" s="429" t="s">
        <v>108</v>
      </c>
      <c r="D36" s="429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1170</v>
      </c>
      <c r="D38" s="321">
        <f>Petrol!K96</f>
        <v>1187</v>
      </c>
      <c r="E38" s="321">
        <f>C38</f>
        <v>1170</v>
      </c>
      <c r="F38" s="321">
        <f>Petrol!K174</f>
        <v>1187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1174</v>
      </c>
      <c r="D39" s="321">
        <f>Petrol!K97</f>
        <v>1191</v>
      </c>
      <c r="E39" s="321">
        <f t="shared" ref="E39:E62" si="0">C39</f>
        <v>1174</v>
      </c>
      <c r="F39" s="321">
        <f>Petrol!K175</f>
        <v>1191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1178</v>
      </c>
      <c r="D40" s="321">
        <f>Petrol!K98</f>
        <v>1195</v>
      </c>
      <c r="E40" s="321">
        <f t="shared" si="0"/>
        <v>1178</v>
      </c>
      <c r="F40" s="321">
        <f>Petrol!K176</f>
        <v>1195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1183</v>
      </c>
      <c r="D41" s="321">
        <f>Petrol!K99</f>
        <v>1200</v>
      </c>
      <c r="E41" s="321">
        <f t="shared" si="0"/>
        <v>1183</v>
      </c>
      <c r="F41" s="321">
        <f>Petrol!K177</f>
        <v>1200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1190</v>
      </c>
      <c r="D42" s="321">
        <f>Petrol!K100</f>
        <v>1207</v>
      </c>
      <c r="E42" s="321">
        <f t="shared" si="0"/>
        <v>1190</v>
      </c>
      <c r="F42" s="321">
        <f>Petrol!K178</f>
        <v>1207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1201</v>
      </c>
      <c r="D43" s="321">
        <f>Petrol!K101</f>
        <v>1218</v>
      </c>
      <c r="E43" s="321">
        <f t="shared" si="0"/>
        <v>1201</v>
      </c>
      <c r="F43" s="321">
        <f>Petrol!K179</f>
        <v>1218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1210</v>
      </c>
      <c r="D44" s="321">
        <f>Petrol!K102</f>
        <v>1237</v>
      </c>
      <c r="E44" s="321">
        <f t="shared" si="0"/>
        <v>1210</v>
      </c>
      <c r="F44" s="321">
        <f>Petrol!K180</f>
        <v>1227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1227</v>
      </c>
      <c r="D45" s="321">
        <f>Petrol!K103</f>
        <v>1254</v>
      </c>
      <c r="E45" s="321">
        <f t="shared" si="0"/>
        <v>1227</v>
      </c>
      <c r="F45" s="321">
        <f>Petrol!K181</f>
        <v>1244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1246</v>
      </c>
      <c r="D46" s="321">
        <f>Petrol!K104</f>
        <v>1273</v>
      </c>
      <c r="E46" s="321">
        <f t="shared" si="0"/>
        <v>1246</v>
      </c>
      <c r="F46" s="321">
        <f>Petrol!K182</f>
        <v>1263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1257</v>
      </c>
      <c r="D47" s="321">
        <f>Petrol!K105</f>
        <v>1284</v>
      </c>
      <c r="E47" s="321">
        <f t="shared" si="0"/>
        <v>1257</v>
      </c>
      <c r="F47" s="321">
        <f>Petrol!K183</f>
        <v>1274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1262</v>
      </c>
      <c r="D48" s="321">
        <f>Petrol!K106</f>
        <v>1289</v>
      </c>
      <c r="E48" s="321">
        <f t="shared" si="0"/>
        <v>1262</v>
      </c>
      <c r="F48" s="321">
        <f>Petrol!K184</f>
        <v>1279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1264</v>
      </c>
      <c r="D49" s="321">
        <f>Petrol!K107</f>
        <v>1291</v>
      </c>
      <c r="E49" s="321">
        <f t="shared" si="0"/>
        <v>1264</v>
      </c>
      <c r="F49" s="321">
        <f>Petrol!K185</f>
        <v>1281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1259</v>
      </c>
      <c r="D50" s="321">
        <f>Petrol!K108</f>
        <v>1286</v>
      </c>
      <c r="E50" s="321">
        <f t="shared" si="0"/>
        <v>1259</v>
      </c>
      <c r="F50" s="321">
        <f>Petrol!K186</f>
        <v>1276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1276</v>
      </c>
      <c r="D51" s="321">
        <f>Petrol!K109</f>
        <v>1303</v>
      </c>
      <c r="E51" s="321">
        <f t="shared" si="0"/>
        <v>1276</v>
      </c>
      <c r="F51" s="321">
        <f>Petrol!K187</f>
        <v>1293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1283</v>
      </c>
      <c r="D52" s="321">
        <f>Petrol!K110</f>
        <v>1310</v>
      </c>
      <c r="E52" s="321">
        <f t="shared" si="0"/>
        <v>1283</v>
      </c>
      <c r="F52" s="321">
        <f>Petrol!K188</f>
        <v>1300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1210</v>
      </c>
      <c r="D53" s="321">
        <f>Petrol!K111</f>
        <v>1227</v>
      </c>
      <c r="E53" s="321">
        <f t="shared" si="0"/>
        <v>1210</v>
      </c>
      <c r="F53" s="321">
        <f>Petrol!K189</f>
        <v>1227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1283</v>
      </c>
      <c r="D54" s="321">
        <f>Petrol!K112</f>
        <v>1300</v>
      </c>
      <c r="E54" s="321">
        <f t="shared" si="0"/>
        <v>1283</v>
      </c>
      <c r="F54" s="321">
        <f>Petrol!K190</f>
        <v>1300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1184</v>
      </c>
      <c r="D55" s="321">
        <f>Petrol!K115</f>
        <v>1201</v>
      </c>
      <c r="E55" s="321">
        <f t="shared" si="0"/>
        <v>1184</v>
      </c>
      <c r="F55" s="321">
        <f>Petrol!K193</f>
        <v>1201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1194</v>
      </c>
      <c r="D56" s="321">
        <f>Petrol!K116</f>
        <v>1211</v>
      </c>
      <c r="E56" s="321">
        <f t="shared" si="0"/>
        <v>1194</v>
      </c>
      <c r="F56" s="321">
        <f>Petrol!K194</f>
        <v>1211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1188</v>
      </c>
      <c r="D57" s="321">
        <f>Petrol!K117</f>
        <v>1205</v>
      </c>
      <c r="E57" s="321">
        <f t="shared" si="0"/>
        <v>1188</v>
      </c>
      <c r="F57" s="321">
        <f>Petrol!K195</f>
        <v>1205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1197</v>
      </c>
      <c r="D58" s="321">
        <f>Petrol!K118</f>
        <v>1214</v>
      </c>
      <c r="E58" s="321">
        <f t="shared" si="0"/>
        <v>1197</v>
      </c>
      <c r="F58" s="321">
        <f>Petrol!K196</f>
        <v>1214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1208</v>
      </c>
      <c r="D59" s="321">
        <f>Petrol!K119</f>
        <v>1225</v>
      </c>
      <c r="E59" s="321">
        <f t="shared" si="0"/>
        <v>1208</v>
      </c>
      <c r="F59" s="321">
        <f>Petrol!K197</f>
        <v>1225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1205</v>
      </c>
      <c r="D60" s="321">
        <f>Petrol!K120</f>
        <v>1222</v>
      </c>
      <c r="E60" s="321">
        <f t="shared" si="0"/>
        <v>1205</v>
      </c>
      <c r="F60" s="321">
        <f>Petrol!K198</f>
        <v>1222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1215</v>
      </c>
      <c r="D61" s="321">
        <f>Petrol!K121</f>
        <v>1232</v>
      </c>
      <c r="E61" s="321">
        <f t="shared" si="0"/>
        <v>1215</v>
      </c>
      <c r="F61" s="321">
        <f>Petrol!K199</f>
        <v>1232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1219</v>
      </c>
      <c r="D62" s="321">
        <f>Petrol!K122</f>
        <v>1236</v>
      </c>
      <c r="E62" s="321">
        <f t="shared" si="0"/>
        <v>1219</v>
      </c>
      <c r="F62" s="321">
        <f>Petrol!K200</f>
        <v>1236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3" t="s">
        <v>107</v>
      </c>
      <c r="C65" s="433"/>
      <c r="D65" s="433"/>
      <c r="E65" s="433"/>
      <c r="F65" s="433"/>
      <c r="G65" s="303"/>
      <c r="H65" s="303"/>
      <c r="I65" s="304"/>
      <c r="J65" s="305"/>
    </row>
    <row r="66" spans="1:10" ht="16.5" x14ac:dyDescent="0.25">
      <c r="A66" s="306"/>
      <c r="B66" s="318"/>
      <c r="C66" s="429" t="s">
        <v>108</v>
      </c>
      <c r="D66" s="429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1228</v>
      </c>
      <c r="D68" s="321">
        <f>Petrol!K123</f>
        <v>1245</v>
      </c>
      <c r="E68" s="324">
        <f>C68</f>
        <v>1228</v>
      </c>
      <c r="F68" s="323">
        <f>Petrol!K201</f>
        <v>1245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1180</v>
      </c>
      <c r="D69" s="321">
        <f>Petrol!K126</f>
        <v>1197</v>
      </c>
      <c r="E69" s="324">
        <f t="shared" ref="E69:E96" si="1">C69</f>
        <v>1180</v>
      </c>
      <c r="F69" s="323">
        <f>Petrol!K204</f>
        <v>1197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1195</v>
      </c>
      <c r="D70" s="321">
        <f>Petrol!K127</f>
        <v>1212</v>
      </c>
      <c r="E70" s="324">
        <f t="shared" si="1"/>
        <v>1195</v>
      </c>
      <c r="F70" s="323">
        <f>Petrol!K205</f>
        <v>1212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1203</v>
      </c>
      <c r="D71" s="321">
        <f>Petrol!K128</f>
        <v>1230</v>
      </c>
      <c r="E71" s="324">
        <f t="shared" si="1"/>
        <v>1203</v>
      </c>
      <c r="F71" s="323">
        <f>Petrol!K206</f>
        <v>1220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1210</v>
      </c>
      <c r="D72" s="321">
        <f>Petrol!K129</f>
        <v>1237</v>
      </c>
      <c r="E72" s="324">
        <f t="shared" si="1"/>
        <v>1210</v>
      </c>
      <c r="F72" s="323">
        <f>Petrol!K207</f>
        <v>1227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1208</v>
      </c>
      <c r="D73" s="321">
        <f>Petrol!K130</f>
        <v>1235</v>
      </c>
      <c r="E73" s="324">
        <f t="shared" si="1"/>
        <v>1208</v>
      </c>
      <c r="F73" s="323">
        <f>Petrol!K208</f>
        <v>1225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1221</v>
      </c>
      <c r="D74" s="321">
        <f>Petrol!K131</f>
        <v>1248</v>
      </c>
      <c r="E74" s="324">
        <f t="shared" si="1"/>
        <v>1221</v>
      </c>
      <c r="F74" s="323">
        <f>Petrol!K209</f>
        <v>1238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1237</v>
      </c>
      <c r="D75" s="321">
        <f>Petrol!K132</f>
        <v>1264</v>
      </c>
      <c r="E75" s="324">
        <f t="shared" si="1"/>
        <v>1237</v>
      </c>
      <c r="F75" s="323">
        <f>Petrol!K210</f>
        <v>1254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1244</v>
      </c>
      <c r="D76" s="321">
        <f>Petrol!K133</f>
        <v>1271</v>
      </c>
      <c r="E76" s="324">
        <f t="shared" si="1"/>
        <v>1244</v>
      </c>
      <c r="F76" s="323">
        <f>Petrol!K211</f>
        <v>1261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1257</v>
      </c>
      <c r="D77" s="321">
        <f>Petrol!K134</f>
        <v>1284</v>
      </c>
      <c r="E77" s="324">
        <f t="shared" si="1"/>
        <v>1257</v>
      </c>
      <c r="F77" s="323">
        <f>Petrol!K212</f>
        <v>1274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1273</v>
      </c>
      <c r="D78" s="321">
        <f>Petrol!K135</f>
        <v>1300</v>
      </c>
      <c r="E78" s="324">
        <f t="shared" si="1"/>
        <v>1273</v>
      </c>
      <c r="F78" s="323">
        <f>Petrol!K213</f>
        <v>1290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1261</v>
      </c>
      <c r="D79" s="321">
        <f>Petrol!K136</f>
        <v>1288</v>
      </c>
      <c r="E79" s="324">
        <f t="shared" si="1"/>
        <v>1261</v>
      </c>
      <c r="F79" s="323">
        <f>Petrol!K214</f>
        <v>1278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1260</v>
      </c>
      <c r="D80" s="321">
        <f>Petrol!K137</f>
        <v>1287</v>
      </c>
      <c r="E80" s="324">
        <f t="shared" si="1"/>
        <v>1260</v>
      </c>
      <c r="F80" s="323">
        <f>Petrol!K215</f>
        <v>1277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1274</v>
      </c>
      <c r="D81" s="321">
        <f>Petrol!K138</f>
        <v>1301</v>
      </c>
      <c r="E81" s="324">
        <f t="shared" si="1"/>
        <v>1274</v>
      </c>
      <c r="F81" s="323">
        <f>Petrol!K216</f>
        <v>1291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1203</v>
      </c>
      <c r="D82" s="321">
        <f>Petrol!K139</f>
        <v>1220</v>
      </c>
      <c r="E82" s="324">
        <f t="shared" si="1"/>
        <v>1203</v>
      </c>
      <c r="F82" s="323">
        <f>Petrol!K217</f>
        <v>1220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1210</v>
      </c>
      <c r="D83" s="321">
        <f>Petrol!K140</f>
        <v>1227</v>
      </c>
      <c r="E83" s="324">
        <f t="shared" si="1"/>
        <v>1210</v>
      </c>
      <c r="F83" s="323">
        <f>Petrol!K218</f>
        <v>1227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1221</v>
      </c>
      <c r="D84" s="321">
        <f>Petrol!K141</f>
        <v>1238</v>
      </c>
      <c r="E84" s="324">
        <f t="shared" si="1"/>
        <v>1221</v>
      </c>
      <c r="F84" s="323">
        <f>Petrol!K219</f>
        <v>1238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1237</v>
      </c>
      <c r="D85" s="321">
        <f>Petrol!K142</f>
        <v>1254</v>
      </c>
      <c r="E85" s="324">
        <f t="shared" si="1"/>
        <v>1237</v>
      </c>
      <c r="F85" s="323">
        <f>Petrol!K220</f>
        <v>1254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1244</v>
      </c>
      <c r="D86" s="321">
        <f>Petrol!K143</f>
        <v>1261</v>
      </c>
      <c r="E86" s="324">
        <f t="shared" si="1"/>
        <v>1244</v>
      </c>
      <c r="F86" s="323">
        <f>Petrol!K221</f>
        <v>1261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1257</v>
      </c>
      <c r="D87" s="321">
        <f>Petrol!K144</f>
        <v>1274</v>
      </c>
      <c r="E87" s="324">
        <f t="shared" si="1"/>
        <v>1257</v>
      </c>
      <c r="F87" s="323">
        <f>Petrol!K222</f>
        <v>1274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1273</v>
      </c>
      <c r="D88" s="321">
        <f>Petrol!K145</f>
        <v>1290</v>
      </c>
      <c r="E88" s="324">
        <f t="shared" si="1"/>
        <v>1273</v>
      </c>
      <c r="F88" s="323">
        <f>Petrol!K223</f>
        <v>1290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1274</v>
      </c>
      <c r="D89" s="321">
        <f>Petrol!K146</f>
        <v>1291</v>
      </c>
      <c r="E89" s="324">
        <f t="shared" si="1"/>
        <v>1274</v>
      </c>
      <c r="F89" s="323">
        <f>Petrol!K224</f>
        <v>1291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1228</v>
      </c>
      <c r="D90" s="321">
        <f>Petrol!K149</f>
        <v>1245</v>
      </c>
      <c r="E90" s="324">
        <f t="shared" si="1"/>
        <v>1228</v>
      </c>
      <c r="F90" s="323">
        <f>Petrol!K227</f>
        <v>1245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1250</v>
      </c>
      <c r="D91" s="321">
        <f>Petrol!K150</f>
        <v>1267</v>
      </c>
      <c r="E91" s="324">
        <f t="shared" si="1"/>
        <v>1250</v>
      </c>
      <c r="F91" s="323">
        <f>Petrol!K228</f>
        <v>1267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1262</v>
      </c>
      <c r="D92" s="321">
        <f>Petrol!K151</f>
        <v>1279</v>
      </c>
      <c r="E92" s="324">
        <f t="shared" si="1"/>
        <v>1262</v>
      </c>
      <c r="F92" s="323">
        <f>Petrol!K229</f>
        <v>1279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1261</v>
      </c>
      <c r="D93" s="321">
        <f>Petrol!K152</f>
        <v>1278</v>
      </c>
      <c r="E93" s="324">
        <f t="shared" si="1"/>
        <v>1261</v>
      </c>
      <c r="F93" s="323">
        <f>Petrol!K230</f>
        <v>1278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1265</v>
      </c>
      <c r="D94" s="321">
        <f>Petrol!K153</f>
        <v>1282</v>
      </c>
      <c r="E94" s="324">
        <f t="shared" si="1"/>
        <v>1265</v>
      </c>
      <c r="F94" s="323">
        <f>Petrol!K231</f>
        <v>1282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1265</v>
      </c>
      <c r="D95" s="321">
        <f>Petrol!K154</f>
        <v>1282</v>
      </c>
      <c r="E95" s="324">
        <f t="shared" si="1"/>
        <v>1265</v>
      </c>
      <c r="F95" s="323">
        <f>Petrol!K232</f>
        <v>1282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1276</v>
      </c>
      <c r="D96" s="321">
        <f>Petrol!K155</f>
        <v>1293</v>
      </c>
      <c r="E96" s="324">
        <f t="shared" si="1"/>
        <v>1276</v>
      </c>
      <c r="F96" s="323">
        <f>Petrol!K233</f>
        <v>1293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194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2016-03-14T09:36:37Z</cp:lastPrinted>
  <dcterms:created xsi:type="dcterms:W3CDTF">1999-04-30T13:31:58Z</dcterms:created>
  <dcterms:modified xsi:type="dcterms:W3CDTF">2016-08-02T06:10:53Z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