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checkCompatibility="1" defaultThemeVersion="124226"/>
  <mc:AlternateContent xmlns:mc="http://schemas.openxmlformats.org/markup-compatibility/2006">
    <mc:Choice Requires="x15">
      <x15ac:absPath xmlns:x15ac="http://schemas.microsoft.com/office/spreadsheetml/2010/11/ac" url="https://depdmr-my.sharepoint.com/personal/papali_bakane_dmre_gov_za/Documents/Documents/FUEL PRICING DIRECTORATE/FUEL PRICE ADJUSTMENTS/INTERNAL COMMUNICATIONS/2023/APR 2023/"/>
    </mc:Choice>
  </mc:AlternateContent>
  <xr:revisionPtr revIDLastSave="0" documentId="8_{10D0A9AE-7245-4B41-B72C-2F1614AED7AC}" xr6:coauthVersionLast="47" xr6:coauthVersionMax="47" xr10:uidLastSave="{00000000-0000-0000-0000-000000000000}"/>
  <bookViews>
    <workbookView xWindow="-110" yWindow="-110" windowWidth="19420" windowHeight="10420" tabRatio="601" firstSheet="1" activeTab="5" xr2:uid="{00000000-000D-0000-FFFF-FFFF00000000}"/>
  </bookViews>
  <sheets>
    <sheet name="LPG" sheetId="5" r:id="rId1"/>
    <sheet name="Illuminating Paraffin" sheetId="2" r:id="rId2"/>
    <sheet name="Diesel" sheetId="3" r:id="rId3"/>
    <sheet name="Petrol" sheetId="1" r:id="rId4"/>
    <sheet name="LPG Regulations" sheetId="6" r:id="rId5"/>
    <sheet name="Petrol Regulations" sheetId="4" r:id="rId6"/>
  </sheets>
  <definedNames>
    <definedName name="\a">Petrol!#REF!</definedName>
    <definedName name="_xlnm.Print_Area" localSheetId="2">Diesel!$A$1:$E$143</definedName>
    <definedName name="_xlnm.Print_Area" localSheetId="1">'Illuminating Paraffin'!$A$1:$F$78</definedName>
    <definedName name="_xlnm.Print_Area" localSheetId="0">LPG!$A$1:$K$81</definedName>
    <definedName name="_xlnm.Print_Area" localSheetId="4">'LPG Regulations'!$A$1:$F$82</definedName>
    <definedName name="_xlnm.Print_Area" localSheetId="3">Petrol!$A$1:$K$216</definedName>
    <definedName name="_xlnm.Print_Area" localSheetId="5">'Petrol Regulations'!$A$1:$F$88</definedName>
    <definedName name="Print_Area_MI">Petrol!#REF!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4" i="1" l="1"/>
  <c r="B11" i="1"/>
  <c r="B83" i="3"/>
  <c r="B11" i="3"/>
  <c r="C11" i="2"/>
  <c r="E11" i="1" l="1"/>
  <c r="J69" i="5"/>
  <c r="J68" i="5"/>
  <c r="J67" i="5"/>
  <c r="J66" i="5"/>
  <c r="J65" i="5"/>
  <c r="J64" i="5"/>
  <c r="J63" i="5"/>
  <c r="J60" i="5"/>
  <c r="J59" i="5"/>
  <c r="J58" i="5"/>
  <c r="J57" i="5"/>
  <c r="J56" i="5"/>
  <c r="J55" i="5"/>
  <c r="J54" i="5"/>
  <c r="J53" i="5"/>
  <c r="J52" i="5"/>
  <c r="J51" i="5"/>
  <c r="J50" i="5"/>
  <c r="J49" i="5"/>
  <c r="J48" i="5"/>
  <c r="J47" i="5"/>
  <c r="J46" i="5"/>
  <c r="J45" i="5"/>
  <c r="J44" i="5"/>
  <c r="J43" i="5"/>
  <c r="J42" i="5"/>
  <c r="J41" i="5"/>
  <c r="J40" i="5"/>
  <c r="J37" i="5"/>
  <c r="J36" i="5"/>
  <c r="J35" i="5"/>
  <c r="J34" i="5"/>
  <c r="J33" i="5"/>
  <c r="J32" i="5"/>
  <c r="J31" i="5"/>
  <c r="J30" i="5"/>
  <c r="J29" i="5"/>
  <c r="J26" i="5"/>
  <c r="J25" i="5"/>
  <c r="J24" i="5"/>
  <c r="J23" i="5"/>
  <c r="J22" i="5"/>
  <c r="J21" i="5"/>
  <c r="J20" i="5"/>
  <c r="J19" i="5"/>
  <c r="J18" i="5"/>
  <c r="J17" i="5"/>
  <c r="J16" i="5"/>
  <c r="J15" i="5"/>
  <c r="J14" i="5"/>
  <c r="J13" i="5"/>
  <c r="J12" i="5"/>
  <c r="J11" i="5"/>
  <c r="J10" i="5"/>
  <c r="E80" i="5"/>
  <c r="E79" i="5"/>
  <c r="E78" i="5"/>
  <c r="E77" i="5"/>
  <c r="B156" i="1" l="1"/>
  <c r="D97" i="1" l="1"/>
  <c r="D96" i="1"/>
  <c r="D95" i="1"/>
  <c r="D94" i="1"/>
  <c r="D93" i="1"/>
  <c r="D89" i="1"/>
  <c r="D118" i="1"/>
  <c r="D128" i="1"/>
  <c r="D127" i="1"/>
  <c r="D126" i="1"/>
  <c r="D122" i="1"/>
  <c r="D121" i="1"/>
  <c r="D120" i="1"/>
  <c r="D119" i="1"/>
  <c r="D117" i="1"/>
  <c r="D100" i="1"/>
  <c r="D123" i="1" l="1"/>
  <c r="D90" i="1"/>
  <c r="D98" i="1"/>
  <c r="D124" i="1"/>
  <c r="D91" i="1"/>
  <c r="D99" i="1"/>
  <c r="D116" i="1"/>
  <c r="D125" i="1"/>
  <c r="D92" i="1"/>
  <c r="E137" i="1" l="1"/>
  <c r="E45" i="2"/>
  <c r="D190" i="1"/>
  <c r="D45" i="1"/>
  <c r="B54" i="4"/>
  <c r="K10" i="5"/>
  <c r="C10" i="5" s="1"/>
  <c r="K11" i="5"/>
  <c r="C11" i="5" s="1"/>
  <c r="K12" i="5"/>
  <c r="C12" i="5" s="1"/>
  <c r="K13" i="5"/>
  <c r="C13" i="5" s="1"/>
  <c r="K14" i="5"/>
  <c r="C14" i="5" s="1"/>
  <c r="K15" i="5"/>
  <c r="C15" i="5" s="1"/>
  <c r="K16" i="5"/>
  <c r="C16" i="5" s="1"/>
  <c r="K17" i="5"/>
  <c r="C17" i="5" s="1"/>
  <c r="K18" i="5"/>
  <c r="C18" i="5" s="1"/>
  <c r="K19" i="5"/>
  <c r="C19" i="5" s="1"/>
  <c r="K20" i="5"/>
  <c r="C20" i="5" s="1"/>
  <c r="K21" i="5"/>
  <c r="C21" i="5" s="1"/>
  <c r="K22" i="5"/>
  <c r="C22" i="5" s="1"/>
  <c r="K23" i="5"/>
  <c r="C23" i="5" s="1"/>
  <c r="K24" i="5"/>
  <c r="C24" i="5" s="1"/>
  <c r="K25" i="5"/>
  <c r="C25" i="5" s="1"/>
  <c r="K26" i="5"/>
  <c r="C26" i="5" s="1"/>
  <c r="K29" i="5"/>
  <c r="C29" i="5" s="1"/>
  <c r="K30" i="5"/>
  <c r="C30" i="5" s="1"/>
  <c r="K31" i="5"/>
  <c r="C31" i="5" s="1"/>
  <c r="K32" i="5"/>
  <c r="K33" i="5"/>
  <c r="C33" i="5" s="1"/>
  <c r="K34" i="5"/>
  <c r="C34" i="5" s="1"/>
  <c r="K35" i="5"/>
  <c r="C35" i="5" s="1"/>
  <c r="K36" i="5"/>
  <c r="C36" i="5" s="1"/>
  <c r="K37" i="5"/>
  <c r="C37" i="5" s="1"/>
  <c r="K40" i="5"/>
  <c r="C40" i="5" s="1"/>
  <c r="K41" i="5"/>
  <c r="C41" i="5" s="1"/>
  <c r="K42" i="5"/>
  <c r="C42" i="5" s="1"/>
  <c r="K43" i="5"/>
  <c r="C43" i="5" s="1"/>
  <c r="K44" i="5"/>
  <c r="C44" i="5" s="1"/>
  <c r="K45" i="5"/>
  <c r="C45" i="5" s="1"/>
  <c r="K46" i="5"/>
  <c r="C46" i="5" s="1"/>
  <c r="K47" i="5"/>
  <c r="C47" i="5" s="1"/>
  <c r="K48" i="5"/>
  <c r="C48" i="5" s="1"/>
  <c r="K49" i="5"/>
  <c r="C49" i="5" s="1"/>
  <c r="K50" i="5"/>
  <c r="K51" i="5"/>
  <c r="C51" i="5" s="1"/>
  <c r="K52" i="5"/>
  <c r="C52" i="5" s="1"/>
  <c r="K53" i="5"/>
  <c r="C53" i="5" s="1"/>
  <c r="K54" i="5"/>
  <c r="C54" i="5" s="1"/>
  <c r="K55" i="5"/>
  <c r="C55" i="5" s="1"/>
  <c r="K56" i="5"/>
  <c r="C56" i="5" s="1"/>
  <c r="K57" i="5"/>
  <c r="C57" i="5" s="1"/>
  <c r="K58" i="5"/>
  <c r="C58" i="5" s="1"/>
  <c r="K59" i="5"/>
  <c r="C59" i="5" s="1"/>
  <c r="K60" i="5"/>
  <c r="C60" i="5" s="1"/>
  <c r="K63" i="5"/>
  <c r="C63" i="5" s="1"/>
  <c r="K64" i="5"/>
  <c r="C64" i="5" s="1"/>
  <c r="K65" i="5"/>
  <c r="C65" i="5" s="1"/>
  <c r="K66" i="5"/>
  <c r="C66" i="5" s="1"/>
  <c r="K67" i="5"/>
  <c r="C67" i="5" s="1"/>
  <c r="K68" i="5"/>
  <c r="C68" i="5" s="1"/>
  <c r="K69" i="5"/>
  <c r="C69" i="5" s="1"/>
  <c r="F3" i="4"/>
  <c r="E81" i="5"/>
  <c r="B10" i="5" s="1"/>
  <c r="B29" i="5" s="1"/>
  <c r="H4" i="1"/>
  <c r="H77" i="1" s="1"/>
  <c r="A5" i="3"/>
  <c r="A77" i="3" s="1"/>
  <c r="B5" i="2"/>
  <c r="C50" i="5"/>
  <c r="C32" i="5"/>
  <c r="E30" i="2"/>
  <c r="E27" i="2"/>
  <c r="D201" i="1"/>
  <c r="C109" i="3"/>
  <c r="C136" i="3"/>
  <c r="C96" i="3"/>
  <c r="D96" i="3" s="1"/>
  <c r="C92" i="3"/>
  <c r="D92" i="3" s="1"/>
  <c r="D162" i="1"/>
  <c r="D214" i="1"/>
  <c r="C98" i="3"/>
  <c r="D168" i="1"/>
  <c r="D157" i="1"/>
  <c r="D167" i="1"/>
  <c r="A76" i="3"/>
  <c r="D147" i="1"/>
  <c r="D75" i="1"/>
  <c r="E32" i="1"/>
  <c r="E22" i="1"/>
  <c r="D88" i="1"/>
  <c r="D108" i="1"/>
  <c r="C94" i="3"/>
  <c r="C142" i="3"/>
  <c r="D204" i="1"/>
  <c r="D186" i="1"/>
  <c r="C113" i="3"/>
  <c r="D105" i="1"/>
  <c r="C119" i="3"/>
  <c r="D178" i="1"/>
  <c r="C105" i="3"/>
  <c r="D106" i="1"/>
  <c r="C95" i="3"/>
  <c r="D95" i="3" s="1"/>
  <c r="D14" i="3"/>
  <c r="D143" i="1"/>
  <c r="D180" i="1"/>
  <c r="C107" i="3"/>
  <c r="C91" i="3"/>
  <c r="D87" i="1"/>
  <c r="D169" i="1"/>
  <c r="D195" i="1"/>
  <c r="D170" i="1"/>
  <c r="D103" i="1"/>
  <c r="D84" i="1"/>
  <c r="C83" i="3"/>
  <c r="D83" i="3" s="1"/>
  <c r="D156" i="1"/>
  <c r="D109" i="1"/>
  <c r="D188" i="1"/>
  <c r="C140" i="3"/>
  <c r="D142" i="1"/>
  <c r="C102" i="3"/>
  <c r="D102" i="3" s="1"/>
  <c r="C141" i="3"/>
  <c r="C89" i="3"/>
  <c r="D89" i="3" s="1"/>
  <c r="D164" i="1"/>
  <c r="D137" i="1"/>
  <c r="D194" i="1"/>
  <c r="C110" i="3"/>
  <c r="D183" i="1"/>
  <c r="C88" i="3"/>
  <c r="D111" i="1"/>
  <c r="D85" i="1"/>
  <c r="C84" i="3"/>
  <c r="D84" i="3" s="1"/>
  <c r="D138" i="1"/>
  <c r="D210" i="1"/>
  <c r="C137" i="3"/>
  <c r="D86" i="1"/>
  <c r="C85" i="3"/>
  <c r="D85" i="3" s="1"/>
  <c r="D158" i="1"/>
  <c r="D166" i="1"/>
  <c r="C93" i="3"/>
  <c r="D93" i="3" s="1"/>
  <c r="D27" i="3"/>
  <c r="C108" i="3"/>
  <c r="D181" i="1"/>
  <c r="C90" i="3"/>
  <c r="D182" i="1"/>
  <c r="D110" i="1"/>
  <c r="C97" i="3"/>
  <c r="D104" i="1"/>
  <c r="C103" i="3"/>
  <c r="C106" i="3"/>
  <c r="D179" i="1"/>
  <c r="D107" i="1"/>
  <c r="D140" i="1"/>
  <c r="C139" i="3"/>
  <c r="D187" i="1"/>
  <c r="C87" i="3"/>
  <c r="D87" i="3" s="1"/>
  <c r="C138" i="3"/>
  <c r="D139" i="1"/>
  <c r="D171" i="1"/>
  <c r="C104" i="3"/>
  <c r="D177" i="1"/>
  <c r="D198" i="1"/>
  <c r="B102" i="3"/>
  <c r="E158" i="1"/>
  <c r="E206" i="1"/>
  <c r="E37" i="1"/>
  <c r="E96" i="1"/>
  <c r="E129" i="1"/>
  <c r="E37" i="2"/>
  <c r="B137" i="1"/>
  <c r="D114" i="1"/>
  <c r="B103" i="1"/>
  <c r="D141" i="1"/>
  <c r="B113" i="3"/>
  <c r="D141" i="3" s="1"/>
  <c r="E64" i="2"/>
  <c r="E43" i="2"/>
  <c r="E175" i="1"/>
  <c r="E127" i="1"/>
  <c r="E99" i="1"/>
  <c r="E91" i="1"/>
  <c r="E48" i="1"/>
  <c r="E38" i="1"/>
  <c r="E12" i="1"/>
  <c r="E183" i="1"/>
  <c r="E213" i="1"/>
  <c r="E121" i="1"/>
  <c r="F121" i="1" s="1"/>
  <c r="G121" i="1" s="1"/>
  <c r="H121" i="1" s="1"/>
  <c r="E160" i="1"/>
  <c r="E168" i="1"/>
  <c r="E182" i="1"/>
  <c r="E13" i="1"/>
  <c r="E41" i="1"/>
  <c r="E49" i="1"/>
  <c r="E90" i="1"/>
  <c r="E98" i="1"/>
  <c r="E133" i="1"/>
  <c r="E169" i="1"/>
  <c r="E65" i="1"/>
  <c r="E165" i="1"/>
  <c r="E107" i="1"/>
  <c r="E97" i="1"/>
  <c r="E54" i="1"/>
  <c r="E46" i="1"/>
  <c r="E18" i="1"/>
  <c r="E209" i="1"/>
  <c r="E203" i="1"/>
  <c r="E214" i="1"/>
  <c r="E142" i="1"/>
  <c r="E162" i="1"/>
  <c r="E190" i="1"/>
  <c r="E212" i="1"/>
  <c r="E33" i="1"/>
  <c r="E43" i="1"/>
  <c r="E84" i="1"/>
  <c r="E92" i="1"/>
  <c r="E120" i="1"/>
  <c r="E139" i="1"/>
  <c r="D163" i="1"/>
  <c r="D215" i="1"/>
  <c r="D193" i="1"/>
  <c r="D18" i="3"/>
  <c r="E15" i="2"/>
  <c r="E31" i="2"/>
  <c r="E35" i="1"/>
  <c r="E188" i="1"/>
  <c r="E34" i="1"/>
  <c r="E70" i="1"/>
  <c r="E116" i="1"/>
  <c r="E67" i="1"/>
  <c r="E138" i="1"/>
  <c r="E181" i="1"/>
  <c r="E177" i="1"/>
  <c r="E114" i="1"/>
  <c r="E192" i="1"/>
  <c r="E134" i="1"/>
  <c r="E115" i="1"/>
  <c r="E157" i="1"/>
  <c r="E55" i="1"/>
  <c r="E19" i="1"/>
  <c r="E205" i="1"/>
  <c r="E14" i="1"/>
  <c r="E122" i="1"/>
  <c r="E197" i="1"/>
  <c r="E53" i="1"/>
  <c r="E17" i="1"/>
  <c r="E204" i="1"/>
  <c r="E16" i="1"/>
  <c r="E126" i="1"/>
  <c r="F126" i="1" s="1"/>
  <c r="G126" i="1" s="1"/>
  <c r="H126" i="1" s="1"/>
  <c r="E215" i="1"/>
  <c r="E45" i="1"/>
  <c r="E210" i="1"/>
  <c r="E24" i="1"/>
  <c r="E60" i="1"/>
  <c r="C116" i="3"/>
  <c r="C122" i="3"/>
  <c r="D115" i="1"/>
  <c r="C114" i="3"/>
  <c r="C124" i="3"/>
  <c r="C118" i="3"/>
  <c r="F116" i="1"/>
  <c r="G116" i="1" s="1"/>
  <c r="H116" i="1" s="1"/>
  <c r="C115" i="3"/>
  <c r="D134" i="1"/>
  <c r="C133" i="3"/>
  <c r="F120" i="1"/>
  <c r="G120" i="1" s="1"/>
  <c r="H120" i="1" s="1"/>
  <c r="D132" i="1"/>
  <c r="C131" i="3"/>
  <c r="F122" i="1"/>
  <c r="G122" i="1" s="1"/>
  <c r="H122" i="1" s="1"/>
  <c r="C121" i="3"/>
  <c r="C123" i="3"/>
  <c r="C125" i="3"/>
  <c r="C127" i="3"/>
  <c r="D131" i="1"/>
  <c r="C130" i="3"/>
  <c r="C117" i="3"/>
  <c r="D133" i="1"/>
  <c r="C132" i="3"/>
  <c r="C120" i="3"/>
  <c r="D130" i="1"/>
  <c r="C129" i="3"/>
  <c r="C86" i="3"/>
  <c r="D86" i="3"/>
  <c r="D17" i="3"/>
  <c r="D11" i="3"/>
  <c r="C99" i="3"/>
  <c r="D99" i="3" s="1"/>
  <c r="D206" i="1"/>
  <c r="D205" i="1"/>
  <c r="D202" i="1"/>
  <c r="D25" i="3"/>
  <c r="D21" i="3"/>
  <c r="D26" i="3"/>
  <c r="D15" i="3"/>
  <c r="D13" i="3"/>
  <c r="D90" i="3"/>
  <c r="D88" i="3"/>
  <c r="D91" i="3"/>
  <c r="D98" i="3"/>
  <c r="D94" i="3"/>
  <c r="B136" i="3"/>
  <c r="D97" i="3"/>
  <c r="D30" i="3"/>
  <c r="B41" i="3"/>
  <c r="D41" i="3" s="1"/>
  <c r="D12" i="3"/>
  <c r="D24" i="3"/>
  <c r="D23" i="3"/>
  <c r="D19" i="3"/>
  <c r="D20" i="3"/>
  <c r="B30" i="3"/>
  <c r="D35" i="3" s="1"/>
  <c r="D16" i="3"/>
  <c r="D22" i="3"/>
  <c r="B64" i="3"/>
  <c r="D200" i="1"/>
  <c r="D203" i="1"/>
  <c r="D211" i="1"/>
  <c r="D161" i="1"/>
  <c r="D196" i="1"/>
  <c r="B209" i="1"/>
  <c r="D189" i="1"/>
  <c r="D213" i="1"/>
  <c r="D159" i="1"/>
  <c r="D191" i="1"/>
  <c r="D176" i="1"/>
  <c r="D199" i="1"/>
  <c r="D209" i="1"/>
  <c r="D212" i="1"/>
  <c r="D165" i="1"/>
  <c r="D172" i="1"/>
  <c r="D160" i="1"/>
  <c r="D175" i="1"/>
  <c r="F175" i="1" s="1"/>
  <c r="G175" i="1" s="1"/>
  <c r="H175" i="1" s="1"/>
  <c r="B175" i="1"/>
  <c r="D192" i="1"/>
  <c r="D197" i="1"/>
  <c r="C30" i="2"/>
  <c r="E65" i="2"/>
  <c r="E67" i="2"/>
  <c r="E59" i="2"/>
  <c r="E36" i="2"/>
  <c r="C64" i="2"/>
  <c r="E48" i="2"/>
  <c r="E52" i="2"/>
  <c r="E44" i="2"/>
  <c r="E12" i="2"/>
  <c r="E61" i="2"/>
  <c r="E53" i="2"/>
  <c r="E24" i="2"/>
  <c r="E41" i="2"/>
  <c r="E58" i="2"/>
  <c r="E56" i="2"/>
  <c r="E11" i="2"/>
  <c r="E38" i="2"/>
  <c r="E21" i="2"/>
  <c r="E19" i="2"/>
  <c r="E46" i="2"/>
  <c r="C41" i="2"/>
  <c r="E60" i="2"/>
  <c r="E70" i="2"/>
  <c r="E57" i="2"/>
  <c r="E32" i="2"/>
  <c r="E69" i="2"/>
  <c r="E55" i="2"/>
  <c r="E49" i="2"/>
  <c r="E25" i="2"/>
  <c r="E54" i="2"/>
  <c r="E50" i="2"/>
  <c r="E34" i="2"/>
  <c r="E18" i="2"/>
  <c r="E42" i="2"/>
  <c r="E66" i="2"/>
  <c r="E35" i="2"/>
  <c r="E23" i="2"/>
  <c r="E22" i="2"/>
  <c r="E33" i="2"/>
  <c r="E17" i="2"/>
  <c r="E47" i="2"/>
  <c r="E13" i="2"/>
  <c r="E68" i="2"/>
  <c r="E14" i="2"/>
  <c r="E26" i="2"/>
  <c r="E16" i="2"/>
  <c r="E20" i="2"/>
  <c r="E51" i="2"/>
  <c r="C126" i="3"/>
  <c r="D129" i="1"/>
  <c r="C128" i="3"/>
  <c r="B30" i="1"/>
  <c r="B64" i="1"/>
  <c r="D26" i="1"/>
  <c r="D33" i="1"/>
  <c r="D46" i="1"/>
  <c r="D24" i="1"/>
  <c r="D18" i="1"/>
  <c r="D67" i="1"/>
  <c r="F67" i="1" s="1"/>
  <c r="G67" i="1" s="1"/>
  <c r="H67" i="1" s="1"/>
  <c r="D57" i="1"/>
  <c r="D23" i="1"/>
  <c r="D58" i="1"/>
  <c r="D61" i="1"/>
  <c r="D27" i="1"/>
  <c r="D32" i="1"/>
  <c r="D43" i="1"/>
  <c r="D48" i="1"/>
  <c r="D68" i="1"/>
  <c r="D25" i="1"/>
  <c r="D11" i="1"/>
  <c r="F11" i="1" s="1"/>
  <c r="G11" i="1" s="1"/>
  <c r="H11" i="1" s="1"/>
  <c r="D19" i="1"/>
  <c r="D13" i="1"/>
  <c r="D12" i="1"/>
  <c r="D35" i="1"/>
  <c r="D37" i="1"/>
  <c r="D44" i="1"/>
  <c r="D53" i="1"/>
  <c r="D34" i="1"/>
  <c r="F34" i="1" s="1"/>
  <c r="G34" i="1" s="1"/>
  <c r="H34" i="1" s="1"/>
  <c r="D60" i="1"/>
  <c r="D65" i="1"/>
  <c r="D50" i="1"/>
  <c r="D15" i="1"/>
  <c r="D47" i="1"/>
  <c r="D20" i="1"/>
  <c r="D17" i="1"/>
  <c r="D41" i="1"/>
  <c r="F41" i="1" s="1"/>
  <c r="G41" i="1" s="1"/>
  <c r="H41" i="1" s="1"/>
  <c r="D22" i="1"/>
  <c r="F22" i="1" s="1"/>
  <c r="G22" i="1" s="1"/>
  <c r="H22" i="1" s="1"/>
  <c r="D38" i="1"/>
  <c r="D42" i="1"/>
  <c r="D49" i="1"/>
  <c r="D69" i="1"/>
  <c r="D51" i="1"/>
  <c r="D36" i="1"/>
  <c r="D52" i="1"/>
  <c r="D21" i="1"/>
  <c r="D31" i="1"/>
  <c r="D59" i="1"/>
  <c r="D70" i="1"/>
  <c r="D54" i="1"/>
  <c r="F54" i="1" s="1"/>
  <c r="G54" i="1" s="1"/>
  <c r="H54" i="1" s="1"/>
  <c r="D30" i="1"/>
  <c r="D55" i="1"/>
  <c r="D56" i="1"/>
  <c r="D16" i="1"/>
  <c r="D66" i="1"/>
  <c r="D14" i="1"/>
  <c r="D64" i="1"/>
  <c r="D107" i="3" l="1"/>
  <c r="F18" i="1"/>
  <c r="G18" i="1" s="1"/>
  <c r="H18" i="1" s="1"/>
  <c r="I18" i="1" s="1"/>
  <c r="J18" i="1" s="1"/>
  <c r="F33" i="1"/>
  <c r="G33" i="1" s="1"/>
  <c r="H33" i="1" s="1"/>
  <c r="I33" i="1" s="1"/>
  <c r="J33" i="1" s="1"/>
  <c r="F35" i="1"/>
  <c r="G35" i="1" s="1"/>
  <c r="H35" i="1" s="1"/>
  <c r="K35" i="1" s="1"/>
  <c r="C49" i="4" s="1"/>
  <c r="E49" i="4" s="1"/>
  <c r="F203" i="1"/>
  <c r="G203" i="1" s="1"/>
  <c r="H203" i="1" s="1"/>
  <c r="I203" i="1" s="1"/>
  <c r="J203" i="1" s="1"/>
  <c r="F37" i="1"/>
  <c r="G37" i="1" s="1"/>
  <c r="H37" i="1" s="1"/>
  <c r="K37" i="1" s="1"/>
  <c r="C51" i="4" s="1"/>
  <c r="E51" i="4" s="1"/>
  <c r="F48" i="1"/>
  <c r="G48" i="1" s="1"/>
  <c r="H48" i="1" s="1"/>
  <c r="I48" i="1" s="1"/>
  <c r="J48" i="1" s="1"/>
  <c r="F16" i="1"/>
  <c r="G16" i="1" s="1"/>
  <c r="H16" i="1" s="1"/>
  <c r="I16" i="1" s="1"/>
  <c r="J16" i="1" s="1"/>
  <c r="F19" i="1"/>
  <c r="G19" i="1" s="1"/>
  <c r="H19" i="1" s="1"/>
  <c r="I19" i="1" s="1"/>
  <c r="J19" i="1" s="1"/>
  <c r="F205" i="1"/>
  <c r="G205" i="1" s="1"/>
  <c r="H205" i="1" s="1"/>
  <c r="I205" i="1" s="1"/>
  <c r="J205" i="1" s="1"/>
  <c r="F60" i="1"/>
  <c r="G60" i="1" s="1"/>
  <c r="H60" i="1" s="1"/>
  <c r="I60" i="1" s="1"/>
  <c r="J60" i="1" s="1"/>
  <c r="F212" i="1"/>
  <c r="G212" i="1" s="1"/>
  <c r="H212" i="1" s="1"/>
  <c r="I212" i="1" s="1"/>
  <c r="J212" i="1" s="1"/>
  <c r="F55" i="1"/>
  <c r="G55" i="1" s="1"/>
  <c r="H55" i="1" s="1"/>
  <c r="I55" i="1" s="1"/>
  <c r="J55" i="1" s="1"/>
  <c r="F17" i="1"/>
  <c r="G17" i="1" s="1"/>
  <c r="H17" i="1" s="1"/>
  <c r="K17" i="1" s="1"/>
  <c r="C33" i="4" s="1"/>
  <c r="E33" i="4" s="1"/>
  <c r="F53" i="1"/>
  <c r="G53" i="1" s="1"/>
  <c r="H53" i="1" s="1"/>
  <c r="I53" i="1" s="1"/>
  <c r="J53" i="1" s="1"/>
  <c r="F197" i="1"/>
  <c r="G197" i="1" s="1"/>
  <c r="H197" i="1" s="1"/>
  <c r="K197" i="1" s="1"/>
  <c r="F69" i="4" s="1"/>
  <c r="F209" i="1"/>
  <c r="G209" i="1" s="1"/>
  <c r="H209" i="1" s="1"/>
  <c r="I209" i="1" s="1"/>
  <c r="J209" i="1" s="1"/>
  <c r="F206" i="1"/>
  <c r="G206" i="1" s="1"/>
  <c r="H206" i="1" s="1"/>
  <c r="K206" i="1" s="1"/>
  <c r="F78" i="4" s="1"/>
  <c r="E94" i="1"/>
  <c r="E125" i="1"/>
  <c r="E85" i="1"/>
  <c r="F85" i="1" s="1"/>
  <c r="G85" i="1" s="1"/>
  <c r="H85" i="1" s="1"/>
  <c r="E106" i="1"/>
  <c r="E25" i="1"/>
  <c r="F25" i="1" s="1"/>
  <c r="G25" i="1" s="1"/>
  <c r="H25" i="1" s="1"/>
  <c r="E198" i="1"/>
  <c r="F198" i="1" s="1"/>
  <c r="G198" i="1" s="1"/>
  <c r="H198" i="1" s="1"/>
  <c r="E189" i="1"/>
  <c r="F189" i="1" s="1"/>
  <c r="G189" i="1" s="1"/>
  <c r="H189" i="1" s="1"/>
  <c r="E110" i="1"/>
  <c r="F110" i="1" s="1"/>
  <c r="G110" i="1" s="1"/>
  <c r="H110" i="1" s="1"/>
  <c r="E23" i="1"/>
  <c r="F23" i="1" s="1"/>
  <c r="G23" i="1" s="1"/>
  <c r="H23" i="1" s="1"/>
  <c r="E132" i="1"/>
  <c r="E26" i="1"/>
  <c r="F26" i="1" s="1"/>
  <c r="G26" i="1" s="1"/>
  <c r="H26" i="1" s="1"/>
  <c r="E117" i="1"/>
  <c r="F117" i="1" s="1"/>
  <c r="G117" i="1" s="1"/>
  <c r="H117" i="1" s="1"/>
  <c r="I117" i="1" s="1"/>
  <c r="J117" i="1" s="1"/>
  <c r="E118" i="1"/>
  <c r="F118" i="1" s="1"/>
  <c r="G118" i="1" s="1"/>
  <c r="H118" i="1" s="1"/>
  <c r="E31" i="1"/>
  <c r="F31" i="1" s="1"/>
  <c r="G31" i="1" s="1"/>
  <c r="H31" i="1" s="1"/>
  <c r="E140" i="1"/>
  <c r="F140" i="1" s="1"/>
  <c r="G140" i="1" s="1"/>
  <c r="H140" i="1" s="1"/>
  <c r="E20" i="1"/>
  <c r="E109" i="1"/>
  <c r="E88" i="1"/>
  <c r="F138" i="1"/>
  <c r="G138" i="1" s="1"/>
  <c r="H138" i="1" s="1"/>
  <c r="K138" i="1" s="1"/>
  <c r="D80" i="4" s="1"/>
  <c r="F84" i="1"/>
  <c r="G84" i="1" s="1"/>
  <c r="H84" i="1" s="1"/>
  <c r="I84" i="1" s="1"/>
  <c r="J84" i="1" s="1"/>
  <c r="E58" i="1"/>
  <c r="F58" i="1" s="1"/>
  <c r="G58" i="1" s="1"/>
  <c r="H58" i="1" s="1"/>
  <c r="K58" i="1" s="1"/>
  <c r="C75" i="4" s="1"/>
  <c r="E75" i="4" s="1"/>
  <c r="F165" i="1"/>
  <c r="G165" i="1" s="1"/>
  <c r="H165" i="1" s="1"/>
  <c r="K165" i="1" s="1"/>
  <c r="F36" i="4" s="1"/>
  <c r="F192" i="1"/>
  <c r="G192" i="1" s="1"/>
  <c r="H192" i="1" s="1"/>
  <c r="I192" i="1" s="1"/>
  <c r="J192" i="1" s="1"/>
  <c r="E95" i="1"/>
  <c r="F95" i="1" s="1"/>
  <c r="G95" i="1" s="1"/>
  <c r="H95" i="1" s="1"/>
  <c r="E143" i="1"/>
  <c r="E172" i="1"/>
  <c r="F172" i="1" s="1"/>
  <c r="G172" i="1" s="1"/>
  <c r="H172" i="1" s="1"/>
  <c r="K172" i="1" s="1"/>
  <c r="F43" i="4" s="1"/>
  <c r="E50" i="1"/>
  <c r="F50" i="1" s="1"/>
  <c r="G50" i="1" s="1"/>
  <c r="H50" i="1" s="1"/>
  <c r="E163" i="1"/>
  <c r="F163" i="1" s="1"/>
  <c r="G163" i="1" s="1"/>
  <c r="H163" i="1" s="1"/>
  <c r="I163" i="1" s="1"/>
  <c r="J163" i="1" s="1"/>
  <c r="E61" i="1"/>
  <c r="F61" i="1" s="1"/>
  <c r="G61" i="1" s="1"/>
  <c r="H61" i="1" s="1"/>
  <c r="I61" i="1" s="1"/>
  <c r="J61" i="1" s="1"/>
  <c r="E27" i="1"/>
  <c r="F27" i="1" s="1"/>
  <c r="G27" i="1" s="1"/>
  <c r="H27" i="1" s="1"/>
  <c r="K27" i="1" s="1"/>
  <c r="C43" i="4" s="1"/>
  <c r="E43" i="4" s="1"/>
  <c r="E156" i="1"/>
  <c r="F156" i="1" s="1"/>
  <c r="G156" i="1" s="1"/>
  <c r="H156" i="1" s="1"/>
  <c r="E100" i="1"/>
  <c r="E15" i="1"/>
  <c r="E123" i="1"/>
  <c r="E36" i="1"/>
  <c r="F36" i="1" s="1"/>
  <c r="G36" i="1" s="1"/>
  <c r="H36" i="1" s="1"/>
  <c r="E141" i="1"/>
  <c r="F141" i="1" s="1"/>
  <c r="G141" i="1" s="1"/>
  <c r="H141" i="1" s="1"/>
  <c r="E108" i="1"/>
  <c r="F108" i="1" s="1"/>
  <c r="G108" i="1" s="1"/>
  <c r="H108" i="1" s="1"/>
  <c r="E21" i="1"/>
  <c r="F21" i="1" s="1"/>
  <c r="G21" i="1" s="1"/>
  <c r="H21" i="1" s="1"/>
  <c r="E130" i="1"/>
  <c r="F130" i="1" s="1"/>
  <c r="G130" i="1" s="1"/>
  <c r="H130" i="1" s="1"/>
  <c r="E30" i="1"/>
  <c r="F30" i="1" s="1"/>
  <c r="G30" i="1" s="1"/>
  <c r="H30" i="1" s="1"/>
  <c r="E119" i="1"/>
  <c r="F119" i="1" s="1"/>
  <c r="G119" i="1" s="1"/>
  <c r="H119" i="1" s="1"/>
  <c r="E47" i="1"/>
  <c r="F47" i="1" s="1"/>
  <c r="G47" i="1" s="1"/>
  <c r="H47" i="1" s="1"/>
  <c r="F177" i="1"/>
  <c r="G177" i="1" s="1"/>
  <c r="H177" i="1" s="1"/>
  <c r="I177" i="1" s="1"/>
  <c r="J177" i="1" s="1"/>
  <c r="F98" i="1"/>
  <c r="G98" i="1" s="1"/>
  <c r="H98" i="1" s="1"/>
  <c r="K98" i="1" s="1"/>
  <c r="D41" i="4" s="1"/>
  <c r="F142" i="1"/>
  <c r="G142" i="1" s="1"/>
  <c r="H142" i="1" s="1"/>
  <c r="K142" i="1" s="1"/>
  <c r="D84" i="4" s="1"/>
  <c r="E68" i="1"/>
  <c r="F68" i="1" s="1"/>
  <c r="G68" i="1" s="1"/>
  <c r="H68" i="1" s="1"/>
  <c r="F14" i="1"/>
  <c r="G14" i="1" s="1"/>
  <c r="H14" i="1" s="1"/>
  <c r="I14" i="1" s="1"/>
  <c r="J14" i="1" s="1"/>
  <c r="F12" i="1"/>
  <c r="G12" i="1" s="1"/>
  <c r="H12" i="1" s="1"/>
  <c r="K12" i="1" s="1"/>
  <c r="C28" i="4" s="1"/>
  <c r="E28" i="4" s="1"/>
  <c r="F32" i="1"/>
  <c r="G32" i="1" s="1"/>
  <c r="H32" i="1" s="1"/>
  <c r="K32" i="1" s="1"/>
  <c r="C46" i="4" s="1"/>
  <c r="E46" i="4" s="1"/>
  <c r="F24" i="1"/>
  <c r="G24" i="1" s="1"/>
  <c r="H24" i="1" s="1"/>
  <c r="I24" i="1" s="1"/>
  <c r="J24" i="1" s="1"/>
  <c r="F129" i="1"/>
  <c r="G129" i="1" s="1"/>
  <c r="H129" i="1" s="1"/>
  <c r="I129" i="1" s="1"/>
  <c r="J129" i="1" s="1"/>
  <c r="F160" i="1"/>
  <c r="G160" i="1" s="1"/>
  <c r="H160" i="1" s="1"/>
  <c r="K160" i="1" s="1"/>
  <c r="F31" i="4" s="1"/>
  <c r="F133" i="1"/>
  <c r="G133" i="1" s="1"/>
  <c r="H133" i="1" s="1"/>
  <c r="I133" i="1" s="1"/>
  <c r="J133" i="1" s="1"/>
  <c r="F134" i="1"/>
  <c r="G134" i="1" s="1"/>
  <c r="H134" i="1" s="1"/>
  <c r="K134" i="1" s="1"/>
  <c r="D78" i="4" s="1"/>
  <c r="E200" i="1"/>
  <c r="F200" i="1" s="1"/>
  <c r="G200" i="1" s="1"/>
  <c r="H200" i="1" s="1"/>
  <c r="E87" i="1"/>
  <c r="F87" i="1" s="1"/>
  <c r="G87" i="1" s="1"/>
  <c r="H87" i="1" s="1"/>
  <c r="K87" i="1" s="1"/>
  <c r="D30" i="4" s="1"/>
  <c r="E104" i="1"/>
  <c r="F104" i="1" s="1"/>
  <c r="G104" i="1" s="1"/>
  <c r="H104" i="1" s="1"/>
  <c r="E128" i="1"/>
  <c r="F128" i="1" s="1"/>
  <c r="G128" i="1" s="1"/>
  <c r="H128" i="1" s="1"/>
  <c r="E44" i="1"/>
  <c r="F44" i="1" s="1"/>
  <c r="G44" i="1" s="1"/>
  <c r="H44" i="1" s="1"/>
  <c r="E111" i="1"/>
  <c r="F111" i="1" s="1"/>
  <c r="G111" i="1" s="1"/>
  <c r="H111" i="1" s="1"/>
  <c r="E191" i="1"/>
  <c r="F191" i="1" s="1"/>
  <c r="G191" i="1" s="1"/>
  <c r="H191" i="1" s="1"/>
  <c r="E86" i="1"/>
  <c r="E171" i="1"/>
  <c r="F171" i="1" s="1"/>
  <c r="G171" i="1" s="1"/>
  <c r="H171" i="1" s="1"/>
  <c r="E59" i="1"/>
  <c r="F59" i="1" s="1"/>
  <c r="G59" i="1" s="1"/>
  <c r="H59" i="1" s="1"/>
  <c r="I59" i="1" s="1"/>
  <c r="J59" i="1" s="1"/>
  <c r="E180" i="1"/>
  <c r="F180" i="1" s="1"/>
  <c r="G180" i="1" s="1"/>
  <c r="H180" i="1" s="1"/>
  <c r="K180" i="1" s="1"/>
  <c r="F49" i="4" s="1"/>
  <c r="E196" i="1"/>
  <c r="F196" i="1" s="1"/>
  <c r="G196" i="1" s="1"/>
  <c r="H196" i="1" s="1"/>
  <c r="E64" i="1"/>
  <c r="F64" i="1" s="1"/>
  <c r="G64" i="1" s="1"/>
  <c r="H64" i="1" s="1"/>
  <c r="K64" i="1" s="1"/>
  <c r="C79" i="4" s="1"/>
  <c r="E79" i="4" s="1"/>
  <c r="E199" i="1"/>
  <c r="F199" i="1" s="1"/>
  <c r="G199" i="1" s="1"/>
  <c r="H199" i="1" s="1"/>
  <c r="E69" i="1"/>
  <c r="F69" i="1" s="1"/>
  <c r="G69" i="1" s="1"/>
  <c r="H69" i="1" s="1"/>
  <c r="E194" i="1"/>
  <c r="F194" i="1" s="1"/>
  <c r="G194" i="1" s="1"/>
  <c r="H194" i="1" s="1"/>
  <c r="K194" i="1" s="1"/>
  <c r="F66" i="4" s="1"/>
  <c r="E202" i="1"/>
  <c r="F202" i="1" s="1"/>
  <c r="G202" i="1" s="1"/>
  <c r="H202" i="1" s="1"/>
  <c r="E56" i="1"/>
  <c r="F56" i="1" s="1"/>
  <c r="G56" i="1" s="1"/>
  <c r="H56" i="1" s="1"/>
  <c r="E186" i="1"/>
  <c r="F186" i="1" s="1"/>
  <c r="G186" i="1" s="1"/>
  <c r="H186" i="1" s="1"/>
  <c r="E201" i="1"/>
  <c r="F201" i="1" s="1"/>
  <c r="G201" i="1" s="1"/>
  <c r="H201" i="1" s="1"/>
  <c r="K201" i="1" s="1"/>
  <c r="F73" i="4" s="1"/>
  <c r="E103" i="1"/>
  <c r="F103" i="1" s="1"/>
  <c r="G103" i="1" s="1"/>
  <c r="H103" i="1" s="1"/>
  <c r="E131" i="1"/>
  <c r="F131" i="1" s="1"/>
  <c r="G131" i="1" s="1"/>
  <c r="H131" i="1" s="1"/>
  <c r="F137" i="1"/>
  <c r="G137" i="1" s="1"/>
  <c r="H137" i="1" s="1"/>
  <c r="I137" i="1" s="1"/>
  <c r="J137" i="1" s="1"/>
  <c r="F70" i="1"/>
  <c r="G70" i="1" s="1"/>
  <c r="H70" i="1" s="1"/>
  <c r="I70" i="1" s="1"/>
  <c r="J70" i="1" s="1"/>
  <c r="F49" i="1"/>
  <c r="G49" i="1" s="1"/>
  <c r="H49" i="1" s="1"/>
  <c r="I49" i="1" s="1"/>
  <c r="J49" i="1" s="1"/>
  <c r="F15" i="1"/>
  <c r="G15" i="1" s="1"/>
  <c r="H15" i="1" s="1"/>
  <c r="K15" i="1" s="1"/>
  <c r="C31" i="4" s="1"/>
  <c r="E31" i="4" s="1"/>
  <c r="F43" i="1"/>
  <c r="G43" i="1" s="1"/>
  <c r="H43" i="1" s="1"/>
  <c r="I43" i="1" s="1"/>
  <c r="J43" i="1" s="1"/>
  <c r="E93" i="1"/>
  <c r="F93" i="1" s="1"/>
  <c r="G93" i="1" s="1"/>
  <c r="H93" i="1" s="1"/>
  <c r="F38" i="1"/>
  <c r="G38" i="1" s="1"/>
  <c r="H38" i="1" s="1"/>
  <c r="I38" i="1" s="1"/>
  <c r="J38" i="1" s="1"/>
  <c r="F65" i="1"/>
  <c r="G65" i="1" s="1"/>
  <c r="H65" i="1" s="1"/>
  <c r="K65" i="1" s="1"/>
  <c r="C80" i="4" s="1"/>
  <c r="E80" i="4" s="1"/>
  <c r="F13" i="1"/>
  <c r="G13" i="1" s="1"/>
  <c r="H13" i="1" s="1"/>
  <c r="I13" i="1" s="1"/>
  <c r="J13" i="1" s="1"/>
  <c r="F46" i="1"/>
  <c r="G46" i="1" s="1"/>
  <c r="H46" i="1" s="1"/>
  <c r="I46" i="1" s="1"/>
  <c r="J46" i="1" s="1"/>
  <c r="F213" i="1"/>
  <c r="G213" i="1" s="1"/>
  <c r="H213" i="1" s="1"/>
  <c r="I213" i="1" s="1"/>
  <c r="J213" i="1" s="1"/>
  <c r="E164" i="1"/>
  <c r="F164" i="1" s="1"/>
  <c r="G164" i="1" s="1"/>
  <c r="H164" i="1" s="1"/>
  <c r="E52" i="1"/>
  <c r="F52" i="1" s="1"/>
  <c r="G52" i="1" s="1"/>
  <c r="H52" i="1" s="1"/>
  <c r="E159" i="1"/>
  <c r="F159" i="1" s="1"/>
  <c r="G159" i="1" s="1"/>
  <c r="H159" i="1" s="1"/>
  <c r="E176" i="1"/>
  <c r="F176" i="1" s="1"/>
  <c r="G176" i="1" s="1"/>
  <c r="H176" i="1" s="1"/>
  <c r="E211" i="1"/>
  <c r="F211" i="1" s="1"/>
  <c r="G211" i="1" s="1"/>
  <c r="H211" i="1" s="1"/>
  <c r="K211" i="1" s="1"/>
  <c r="F81" i="4" s="1"/>
  <c r="E42" i="1"/>
  <c r="F42" i="1" s="1"/>
  <c r="G42" i="1" s="1"/>
  <c r="H42" i="1" s="1"/>
  <c r="E105" i="1"/>
  <c r="F105" i="1" s="1"/>
  <c r="G105" i="1" s="1"/>
  <c r="H105" i="1" s="1"/>
  <c r="E124" i="1"/>
  <c r="F124" i="1" s="1"/>
  <c r="G124" i="1" s="1"/>
  <c r="H124" i="1" s="1"/>
  <c r="E179" i="1"/>
  <c r="F179" i="1" s="1"/>
  <c r="G179" i="1" s="1"/>
  <c r="H179" i="1" s="1"/>
  <c r="K179" i="1" s="1"/>
  <c r="F48" i="4" s="1"/>
  <c r="E51" i="1"/>
  <c r="F51" i="1" s="1"/>
  <c r="G51" i="1" s="1"/>
  <c r="H51" i="1" s="1"/>
  <c r="K51" i="1" s="1"/>
  <c r="C68" i="4" s="1"/>
  <c r="E68" i="4" s="1"/>
  <c r="E170" i="1"/>
  <c r="E187" i="1"/>
  <c r="F187" i="1" s="1"/>
  <c r="G187" i="1" s="1"/>
  <c r="H187" i="1" s="1"/>
  <c r="E89" i="1"/>
  <c r="E167" i="1"/>
  <c r="F167" i="1" s="1"/>
  <c r="G167" i="1" s="1"/>
  <c r="H167" i="1" s="1"/>
  <c r="E57" i="1"/>
  <c r="F57" i="1" s="1"/>
  <c r="G57" i="1" s="1"/>
  <c r="H57" i="1" s="1"/>
  <c r="E178" i="1"/>
  <c r="F178" i="1" s="1"/>
  <c r="G178" i="1" s="1"/>
  <c r="H178" i="1" s="1"/>
  <c r="E195" i="1"/>
  <c r="F195" i="1" s="1"/>
  <c r="G195" i="1" s="1"/>
  <c r="H195" i="1" s="1"/>
  <c r="E66" i="1"/>
  <c r="F66" i="1" s="1"/>
  <c r="G66" i="1" s="1"/>
  <c r="H66" i="1" s="1"/>
  <c r="E161" i="1"/>
  <c r="F161" i="1" s="1"/>
  <c r="G161" i="1" s="1"/>
  <c r="H161" i="1" s="1"/>
  <c r="I161" i="1" s="1"/>
  <c r="J161" i="1" s="1"/>
  <c r="E166" i="1"/>
  <c r="F166" i="1" s="1"/>
  <c r="G166" i="1" s="1"/>
  <c r="H166" i="1" s="1"/>
  <c r="K166" i="1" s="1"/>
  <c r="F37" i="4" s="1"/>
  <c r="E193" i="1"/>
  <c r="F193" i="1" s="1"/>
  <c r="G193" i="1" s="1"/>
  <c r="H193" i="1" s="1"/>
  <c r="F127" i="1"/>
  <c r="G127" i="1" s="1"/>
  <c r="H127" i="1" s="1"/>
  <c r="I127" i="1" s="1"/>
  <c r="J127" i="1" s="1"/>
  <c r="F132" i="1"/>
  <c r="G132" i="1" s="1"/>
  <c r="H132" i="1" s="1"/>
  <c r="I132" i="1" s="1"/>
  <c r="J132" i="1" s="1"/>
  <c r="F157" i="1"/>
  <c r="G157" i="1" s="1"/>
  <c r="H157" i="1" s="1"/>
  <c r="I157" i="1" s="1"/>
  <c r="J157" i="1" s="1"/>
  <c r="F125" i="1"/>
  <c r="G125" i="1" s="1"/>
  <c r="H125" i="1" s="1"/>
  <c r="I125" i="1" s="1"/>
  <c r="J125" i="1" s="1"/>
  <c r="F215" i="1"/>
  <c r="G215" i="1" s="1"/>
  <c r="H215" i="1" s="1"/>
  <c r="I215" i="1" s="1"/>
  <c r="J215" i="1" s="1"/>
  <c r="F114" i="1"/>
  <c r="G114" i="1" s="1"/>
  <c r="H114" i="1" s="1"/>
  <c r="I114" i="1" s="1"/>
  <c r="J114" i="1" s="1"/>
  <c r="F94" i="1"/>
  <c r="G94" i="1" s="1"/>
  <c r="H94" i="1" s="1"/>
  <c r="I94" i="1" s="1"/>
  <c r="J94" i="1" s="1"/>
  <c r="F170" i="1"/>
  <c r="G170" i="1" s="1"/>
  <c r="H170" i="1" s="1"/>
  <c r="I170" i="1" s="1"/>
  <c r="J170" i="1" s="1"/>
  <c r="F168" i="1"/>
  <c r="G168" i="1" s="1"/>
  <c r="H168" i="1" s="1"/>
  <c r="K168" i="1" s="1"/>
  <c r="F39" i="4" s="1"/>
  <c r="F107" i="1"/>
  <c r="G107" i="1" s="1"/>
  <c r="H107" i="1" s="1"/>
  <c r="I107" i="1" s="1"/>
  <c r="J107" i="1" s="1"/>
  <c r="F182" i="1"/>
  <c r="G182" i="1" s="1"/>
  <c r="H182" i="1" s="1"/>
  <c r="K182" i="1" s="1"/>
  <c r="F51" i="4" s="1"/>
  <c r="F158" i="1"/>
  <c r="G158" i="1" s="1"/>
  <c r="H158" i="1" s="1"/>
  <c r="K158" i="1" s="1"/>
  <c r="F29" i="4" s="1"/>
  <c r="F188" i="1"/>
  <c r="G188" i="1" s="1"/>
  <c r="H188" i="1" s="1"/>
  <c r="I188" i="1" s="1"/>
  <c r="J188" i="1" s="1"/>
  <c r="F90" i="1"/>
  <c r="G90" i="1" s="1"/>
  <c r="H90" i="1" s="1"/>
  <c r="I90" i="1" s="1"/>
  <c r="J90" i="1" s="1"/>
  <c r="F143" i="1"/>
  <c r="G143" i="1" s="1"/>
  <c r="H143" i="1" s="1"/>
  <c r="K143" i="1" s="1"/>
  <c r="D85" i="4" s="1"/>
  <c r="F100" i="1"/>
  <c r="G100" i="1" s="1"/>
  <c r="H100" i="1" s="1"/>
  <c r="K100" i="1" s="1"/>
  <c r="D43" i="4" s="1"/>
  <c r="F88" i="1"/>
  <c r="G88" i="1" s="1"/>
  <c r="H88" i="1" s="1"/>
  <c r="K88" i="1" s="1"/>
  <c r="D31" i="4" s="1"/>
  <c r="F115" i="1"/>
  <c r="G115" i="1" s="1"/>
  <c r="H115" i="1" s="1"/>
  <c r="K115" i="1" s="1"/>
  <c r="D59" i="4" s="1"/>
  <c r="F99" i="1"/>
  <c r="G99" i="1" s="1"/>
  <c r="H99" i="1" s="1"/>
  <c r="K99" i="1" s="1"/>
  <c r="D42" i="4" s="1"/>
  <c r="F89" i="1"/>
  <c r="G89" i="1" s="1"/>
  <c r="H89" i="1" s="1"/>
  <c r="K89" i="1" s="1"/>
  <c r="D32" i="4" s="1"/>
  <c r="F96" i="1"/>
  <c r="G96" i="1" s="1"/>
  <c r="H96" i="1" s="1"/>
  <c r="K96" i="1" s="1"/>
  <c r="D39" i="4" s="1"/>
  <c r="F109" i="1"/>
  <c r="G109" i="1" s="1"/>
  <c r="H109" i="1" s="1"/>
  <c r="K109" i="1" s="1"/>
  <c r="D50" i="4" s="1"/>
  <c r="F214" i="1"/>
  <c r="G214" i="1" s="1"/>
  <c r="H214" i="1" s="1"/>
  <c r="K214" i="1" s="1"/>
  <c r="F84" i="4" s="1"/>
  <c r="F45" i="1"/>
  <c r="G45" i="1" s="1"/>
  <c r="H45" i="1" s="1"/>
  <c r="I45" i="1" s="1"/>
  <c r="J45" i="1" s="1"/>
  <c r="F139" i="1"/>
  <c r="G139" i="1" s="1"/>
  <c r="H139" i="1" s="1"/>
  <c r="I139" i="1" s="1"/>
  <c r="J139" i="1" s="1"/>
  <c r="F181" i="1"/>
  <c r="G181" i="1" s="1"/>
  <c r="H181" i="1" s="1"/>
  <c r="K181" i="1" s="1"/>
  <c r="F50" i="4" s="1"/>
  <c r="F86" i="1"/>
  <c r="G86" i="1" s="1"/>
  <c r="H86" i="1" s="1"/>
  <c r="I86" i="1" s="1"/>
  <c r="J86" i="1" s="1"/>
  <c r="F169" i="1"/>
  <c r="G169" i="1" s="1"/>
  <c r="H169" i="1" s="1"/>
  <c r="K169" i="1" s="1"/>
  <c r="F40" i="4" s="1"/>
  <c r="F162" i="1"/>
  <c r="G162" i="1" s="1"/>
  <c r="H162" i="1" s="1"/>
  <c r="K162" i="1" s="1"/>
  <c r="F33" i="4" s="1"/>
  <c r="F190" i="1"/>
  <c r="G190" i="1" s="1"/>
  <c r="H190" i="1" s="1"/>
  <c r="I190" i="1" s="1"/>
  <c r="J190" i="1" s="1"/>
  <c r="F20" i="1"/>
  <c r="G20" i="1" s="1"/>
  <c r="H20" i="1" s="1"/>
  <c r="I20" i="1" s="1"/>
  <c r="J20" i="1" s="1"/>
  <c r="F123" i="1"/>
  <c r="G123" i="1" s="1"/>
  <c r="H123" i="1" s="1"/>
  <c r="I123" i="1" s="1"/>
  <c r="J123" i="1" s="1"/>
  <c r="F183" i="1"/>
  <c r="G183" i="1" s="1"/>
  <c r="H183" i="1" s="1"/>
  <c r="K183" i="1" s="1"/>
  <c r="F57" i="4" s="1"/>
  <c r="F91" i="1"/>
  <c r="G91" i="1" s="1"/>
  <c r="H91" i="1" s="1"/>
  <c r="I91" i="1" s="1"/>
  <c r="J91" i="1" s="1"/>
  <c r="F106" i="1"/>
  <c r="G106" i="1" s="1"/>
  <c r="H106" i="1" s="1"/>
  <c r="I106" i="1" s="1"/>
  <c r="J106" i="1" s="1"/>
  <c r="F204" i="1"/>
  <c r="G204" i="1" s="1"/>
  <c r="H204" i="1" s="1"/>
  <c r="I204" i="1" s="1"/>
  <c r="J204" i="1" s="1"/>
  <c r="F92" i="1"/>
  <c r="G92" i="1" s="1"/>
  <c r="H92" i="1" s="1"/>
  <c r="K92" i="1" s="1"/>
  <c r="D35" i="4" s="1"/>
  <c r="F97" i="1"/>
  <c r="G97" i="1" s="1"/>
  <c r="H97" i="1" s="1"/>
  <c r="K97" i="1" s="1"/>
  <c r="D40" i="4" s="1"/>
  <c r="F210" i="1"/>
  <c r="G210" i="1" s="1"/>
  <c r="H210" i="1" s="1"/>
  <c r="I210" i="1" s="1"/>
  <c r="J210" i="1" s="1"/>
  <c r="D31" i="3"/>
  <c r="D42" i="3"/>
  <c r="D48" i="3"/>
  <c r="D64" i="3"/>
  <c r="D46" i="3"/>
  <c r="D44" i="3"/>
  <c r="D52" i="3"/>
  <c r="D32" i="3"/>
  <c r="D66" i="3"/>
  <c r="D49" i="3"/>
  <c r="D67" i="3"/>
  <c r="D55" i="3"/>
  <c r="D58" i="3"/>
  <c r="D108" i="3"/>
  <c r="D110" i="3"/>
  <c r="D51" i="3"/>
  <c r="D43" i="3"/>
  <c r="D65" i="3"/>
  <c r="D61" i="3"/>
  <c r="D53" i="3"/>
  <c r="D60" i="3"/>
  <c r="D56" i="3"/>
  <c r="D70" i="3"/>
  <c r="D45" i="3"/>
  <c r="D57" i="3"/>
  <c r="D47" i="3"/>
  <c r="D59" i="3"/>
  <c r="D50" i="3"/>
  <c r="D69" i="3"/>
  <c r="D68" i="3"/>
  <c r="D54" i="3"/>
  <c r="D104" i="3"/>
  <c r="D105" i="3"/>
  <c r="D109" i="3"/>
  <c r="D103" i="3"/>
  <c r="D106" i="3"/>
  <c r="D37" i="3"/>
  <c r="H149" i="1"/>
  <c r="I175" i="1"/>
  <c r="J175" i="1" s="1"/>
  <c r="K175" i="1"/>
  <c r="F44" i="4" s="1"/>
  <c r="K212" i="1"/>
  <c r="F82" i="4" s="1"/>
  <c r="K126" i="1"/>
  <c r="D70" i="4" s="1"/>
  <c r="I126" i="1"/>
  <c r="J126" i="1" s="1"/>
  <c r="I120" i="1"/>
  <c r="J120" i="1" s="1"/>
  <c r="K120" i="1"/>
  <c r="D64" i="4" s="1"/>
  <c r="K121" i="1"/>
  <c r="D65" i="4" s="1"/>
  <c r="I121" i="1"/>
  <c r="J121" i="1" s="1"/>
  <c r="K122" i="1"/>
  <c r="D66" i="4" s="1"/>
  <c r="I122" i="1"/>
  <c r="J122" i="1" s="1"/>
  <c r="I116" i="1"/>
  <c r="J116" i="1" s="1"/>
  <c r="K116" i="1"/>
  <c r="D60" i="4" s="1"/>
  <c r="I11" i="1"/>
  <c r="J11" i="1" s="1"/>
  <c r="K11" i="1"/>
  <c r="C27" i="4" s="1"/>
  <c r="E27" i="4" s="1"/>
  <c r="I41" i="1"/>
  <c r="J41" i="1" s="1"/>
  <c r="K41" i="1"/>
  <c r="C58" i="4" s="1"/>
  <c r="E58" i="4" s="1"/>
  <c r="I34" i="1"/>
  <c r="J34" i="1" s="1"/>
  <c r="K34" i="1"/>
  <c r="C48" i="4" s="1"/>
  <c r="E48" i="4" s="1"/>
  <c r="I67" i="1"/>
  <c r="J67" i="1" s="1"/>
  <c r="K67" i="1"/>
  <c r="C82" i="4" s="1"/>
  <c r="E82" i="4" s="1"/>
  <c r="I54" i="1"/>
  <c r="J54" i="1" s="1"/>
  <c r="K54" i="1"/>
  <c r="C71" i="4" s="1"/>
  <c r="E71" i="4" s="1"/>
  <c r="I22" i="1"/>
  <c r="J22" i="1" s="1"/>
  <c r="K22" i="1"/>
  <c r="C38" i="4" s="1"/>
  <c r="E38" i="4" s="1"/>
  <c r="D139" i="3"/>
  <c r="D140" i="3"/>
  <c r="D142" i="3"/>
  <c r="D136" i="3"/>
  <c r="D119" i="3"/>
  <c r="D138" i="3"/>
  <c r="D133" i="3"/>
  <c r="D115" i="3"/>
  <c r="D118" i="3"/>
  <c r="D124" i="3"/>
  <c r="D114" i="3"/>
  <c r="D122" i="3"/>
  <c r="D116" i="3"/>
  <c r="D128" i="3"/>
  <c r="D126" i="3"/>
  <c r="D137" i="3"/>
  <c r="D113" i="3"/>
  <c r="D130" i="3"/>
  <c r="D127" i="3"/>
  <c r="D125" i="3"/>
  <c r="D123" i="3"/>
  <c r="D121" i="3"/>
  <c r="D131" i="3"/>
  <c r="D132" i="3"/>
  <c r="D117" i="3"/>
  <c r="D129" i="3"/>
  <c r="D120" i="3"/>
  <c r="D36" i="3"/>
  <c r="D38" i="3"/>
  <c r="D33" i="3"/>
  <c r="D34" i="3"/>
  <c r="D30" i="5"/>
  <c r="E30" i="5" s="1"/>
  <c r="F30" i="5" s="1"/>
  <c r="G30" i="5" s="1"/>
  <c r="D57" i="5"/>
  <c r="E57" i="5" s="1"/>
  <c r="F57" i="5" s="1"/>
  <c r="G57" i="5" s="1"/>
  <c r="D49" i="5"/>
  <c r="E49" i="5" s="1"/>
  <c r="F49" i="5" s="1"/>
  <c r="G49" i="5" s="1"/>
  <c r="D41" i="5"/>
  <c r="E41" i="5" s="1"/>
  <c r="F41" i="5" s="1"/>
  <c r="G41" i="5" s="1"/>
  <c r="D21" i="5"/>
  <c r="E21" i="5" s="1"/>
  <c r="F21" i="5" s="1"/>
  <c r="G21" i="5" s="1"/>
  <c r="D13" i="5"/>
  <c r="E13" i="5" s="1"/>
  <c r="F13" i="5" s="1"/>
  <c r="G13" i="5" s="1"/>
  <c r="D67" i="5"/>
  <c r="E67" i="5" s="1"/>
  <c r="F67" i="5" s="1"/>
  <c r="G67" i="5" s="1"/>
  <c r="D31" i="5"/>
  <c r="E31" i="5" s="1"/>
  <c r="F31" i="5" s="1"/>
  <c r="G31" i="5" s="1"/>
  <c r="D36" i="5"/>
  <c r="E36" i="5" s="1"/>
  <c r="F36" i="5" s="1"/>
  <c r="G36" i="5" s="1"/>
  <c r="D26" i="5"/>
  <c r="E26" i="5" s="1"/>
  <c r="F26" i="5" s="1"/>
  <c r="G26" i="5" s="1"/>
  <c r="D46" i="5"/>
  <c r="E46" i="5" s="1"/>
  <c r="F46" i="5" s="1"/>
  <c r="G46" i="5" s="1"/>
  <c r="D20" i="5"/>
  <c r="E20" i="5" s="1"/>
  <c r="F20" i="5" s="1"/>
  <c r="G20" i="5" s="1"/>
  <c r="D12" i="5"/>
  <c r="E12" i="5" s="1"/>
  <c r="F12" i="5" s="1"/>
  <c r="G12" i="5" s="1"/>
  <c r="D56" i="5"/>
  <c r="E56" i="5" s="1"/>
  <c r="F56" i="5" s="1"/>
  <c r="G56" i="5" s="1"/>
  <c r="D65" i="5"/>
  <c r="E65" i="5" s="1"/>
  <c r="F65" i="5" s="1"/>
  <c r="G65" i="5" s="1"/>
  <c r="D55" i="5"/>
  <c r="E55" i="5" s="1"/>
  <c r="F55" i="5" s="1"/>
  <c r="G55" i="5" s="1"/>
  <c r="D47" i="5"/>
  <c r="E47" i="5" s="1"/>
  <c r="F47" i="5" s="1"/>
  <c r="G47" i="5" s="1"/>
  <c r="D37" i="5"/>
  <c r="E37" i="5" s="1"/>
  <c r="F37" i="5" s="1"/>
  <c r="G37" i="5" s="1"/>
  <c r="D29" i="5"/>
  <c r="E29" i="5" s="1"/>
  <c r="F29" i="5" s="1"/>
  <c r="G29" i="5" s="1"/>
  <c r="D19" i="5"/>
  <c r="E19" i="5" s="1"/>
  <c r="F19" i="5" s="1"/>
  <c r="G19" i="5" s="1"/>
  <c r="D11" i="5"/>
  <c r="E11" i="5" s="1"/>
  <c r="F11" i="5" s="1"/>
  <c r="G11" i="5" s="1"/>
  <c r="D40" i="5"/>
  <c r="E40" i="5" s="1"/>
  <c r="F40" i="5" s="1"/>
  <c r="G40" i="5" s="1"/>
  <c r="B63" i="5"/>
  <c r="D15" i="5"/>
  <c r="E15" i="5" s="1"/>
  <c r="F15" i="5" s="1"/>
  <c r="G15" i="5" s="1"/>
  <c r="D50" i="5"/>
  <c r="E50" i="5" s="1"/>
  <c r="F50" i="5" s="1"/>
  <c r="G50" i="5" s="1"/>
  <c r="D64" i="5"/>
  <c r="E64" i="5" s="1"/>
  <c r="F64" i="5" s="1"/>
  <c r="G64" i="5" s="1"/>
  <c r="D10" i="5"/>
  <c r="E10" i="5" s="1"/>
  <c r="F10" i="5" s="1"/>
  <c r="G10" i="5" s="1"/>
  <c r="H10" i="5" s="1"/>
  <c r="D14" i="5"/>
  <c r="E14" i="5" s="1"/>
  <c r="F14" i="5" s="1"/>
  <c r="G14" i="5" s="1"/>
  <c r="D54" i="5"/>
  <c r="E54" i="5" s="1"/>
  <c r="F54" i="5" s="1"/>
  <c r="G54" i="5" s="1"/>
  <c r="D63" i="5"/>
  <c r="E63" i="5" s="1"/>
  <c r="F63" i="5" s="1"/>
  <c r="G63" i="5" s="1"/>
  <c r="D53" i="5"/>
  <c r="E53" i="5" s="1"/>
  <c r="F53" i="5" s="1"/>
  <c r="G53" i="5" s="1"/>
  <c r="D45" i="5"/>
  <c r="E45" i="5" s="1"/>
  <c r="F45" i="5" s="1"/>
  <c r="G45" i="5" s="1"/>
  <c r="D35" i="5"/>
  <c r="E35" i="5" s="1"/>
  <c r="F35" i="5" s="1"/>
  <c r="G35" i="5" s="1"/>
  <c r="D25" i="5"/>
  <c r="E25" i="5" s="1"/>
  <c r="F25" i="5" s="1"/>
  <c r="G25" i="5" s="1"/>
  <c r="D17" i="5"/>
  <c r="E17" i="5" s="1"/>
  <c r="F17" i="5" s="1"/>
  <c r="G17" i="5" s="1"/>
  <c r="D48" i="5"/>
  <c r="E48" i="5" s="1"/>
  <c r="F48" i="5" s="1"/>
  <c r="G48" i="5" s="1"/>
  <c r="D32" i="5"/>
  <c r="E32" i="5" s="1"/>
  <c r="F32" i="5" s="1"/>
  <c r="G32" i="5" s="1"/>
  <c r="D60" i="5"/>
  <c r="E60" i="5" s="1"/>
  <c r="F60" i="5" s="1"/>
  <c r="G60" i="5" s="1"/>
  <c r="D52" i="5"/>
  <c r="E52" i="5" s="1"/>
  <c r="F52" i="5" s="1"/>
  <c r="G52" i="5" s="1"/>
  <c r="D44" i="5"/>
  <c r="E44" i="5" s="1"/>
  <c r="F44" i="5" s="1"/>
  <c r="G44" i="5" s="1"/>
  <c r="D34" i="5"/>
  <c r="E34" i="5" s="1"/>
  <c r="F34" i="5" s="1"/>
  <c r="G34" i="5" s="1"/>
  <c r="D24" i="5"/>
  <c r="E24" i="5" s="1"/>
  <c r="F24" i="5" s="1"/>
  <c r="G24" i="5" s="1"/>
  <c r="D16" i="5"/>
  <c r="E16" i="5" s="1"/>
  <c r="F16" i="5" s="1"/>
  <c r="G16" i="5" s="1"/>
  <c r="D18" i="5"/>
  <c r="E18" i="5" s="1"/>
  <c r="F18" i="5" s="1"/>
  <c r="G18" i="5" s="1"/>
  <c r="D66" i="5"/>
  <c r="E66" i="5" s="1"/>
  <c r="F66" i="5" s="1"/>
  <c r="G66" i="5" s="1"/>
  <c r="D69" i="5"/>
  <c r="E69" i="5" s="1"/>
  <c r="F69" i="5" s="1"/>
  <c r="G69" i="5" s="1"/>
  <c r="D59" i="5"/>
  <c r="E59" i="5" s="1"/>
  <c r="F59" i="5" s="1"/>
  <c r="G59" i="5" s="1"/>
  <c r="D51" i="5"/>
  <c r="E51" i="5" s="1"/>
  <c r="F51" i="5" s="1"/>
  <c r="G51" i="5" s="1"/>
  <c r="D43" i="5"/>
  <c r="E43" i="5" s="1"/>
  <c r="F43" i="5" s="1"/>
  <c r="G43" i="5" s="1"/>
  <c r="D33" i="5"/>
  <c r="E33" i="5" s="1"/>
  <c r="F33" i="5" s="1"/>
  <c r="G33" i="5" s="1"/>
  <c r="D23" i="5"/>
  <c r="E23" i="5" s="1"/>
  <c r="F23" i="5" s="1"/>
  <c r="G23" i="5" s="1"/>
  <c r="D68" i="5"/>
  <c r="E68" i="5" s="1"/>
  <c r="F68" i="5" s="1"/>
  <c r="G68" i="5" s="1"/>
  <c r="D58" i="5"/>
  <c r="E58" i="5" s="1"/>
  <c r="F58" i="5" s="1"/>
  <c r="G58" i="5" s="1"/>
  <c r="D42" i="5"/>
  <c r="E42" i="5" s="1"/>
  <c r="F42" i="5" s="1"/>
  <c r="G42" i="5" s="1"/>
  <c r="D22" i="5"/>
  <c r="E22" i="5" s="1"/>
  <c r="F22" i="5" s="1"/>
  <c r="G22" i="5" s="1"/>
  <c r="K18" i="1" l="1"/>
  <c r="C34" i="4" s="1"/>
  <c r="E34" i="4" s="1"/>
  <c r="K203" i="1"/>
  <c r="F75" i="4" s="1"/>
  <c r="I138" i="1"/>
  <c r="J138" i="1" s="1"/>
  <c r="I37" i="1"/>
  <c r="J37" i="1" s="1"/>
  <c r="K192" i="1"/>
  <c r="F64" i="4" s="1"/>
  <c r="K129" i="1"/>
  <c r="D73" i="4" s="1"/>
  <c r="K33" i="1"/>
  <c r="C47" i="4" s="1"/>
  <c r="E47" i="4" s="1"/>
  <c r="K49" i="1"/>
  <c r="C66" i="4" s="1"/>
  <c r="E66" i="4" s="1"/>
  <c r="K16" i="1"/>
  <c r="C32" i="4" s="1"/>
  <c r="E32" i="4" s="1"/>
  <c r="I99" i="1"/>
  <c r="J99" i="1" s="1"/>
  <c r="I197" i="1"/>
  <c r="J197" i="1" s="1"/>
  <c r="I97" i="1"/>
  <c r="J97" i="1" s="1"/>
  <c r="I17" i="1"/>
  <c r="J17" i="1" s="1"/>
  <c r="I12" i="1"/>
  <c r="J12" i="1" s="1"/>
  <c r="K161" i="1"/>
  <c r="F32" i="4" s="1"/>
  <c r="K139" i="1"/>
  <c r="D81" i="4" s="1"/>
  <c r="K137" i="1"/>
  <c r="D79" i="4" s="1"/>
  <c r="I134" i="1"/>
  <c r="J134" i="1" s="1"/>
  <c r="K114" i="1"/>
  <c r="D58" i="4" s="1"/>
  <c r="K24" i="1"/>
  <c r="C40" i="4" s="1"/>
  <c r="E40" i="4" s="1"/>
  <c r="K13" i="1"/>
  <c r="C29" i="4" s="1"/>
  <c r="E29" i="4" s="1"/>
  <c r="K188" i="1"/>
  <c r="F60" i="4" s="1"/>
  <c r="I166" i="1"/>
  <c r="J166" i="1" s="1"/>
  <c r="I211" i="1"/>
  <c r="J211" i="1" s="1"/>
  <c r="I206" i="1"/>
  <c r="J206" i="1" s="1"/>
  <c r="I181" i="1"/>
  <c r="J181" i="1" s="1"/>
  <c r="I160" i="1"/>
  <c r="J160" i="1" s="1"/>
  <c r="K209" i="1"/>
  <c r="F79" i="4" s="1"/>
  <c r="I142" i="1"/>
  <c r="J142" i="1" s="1"/>
  <c r="I88" i="1"/>
  <c r="J88" i="1" s="1"/>
  <c r="K123" i="1"/>
  <c r="D67" i="4" s="1"/>
  <c r="K20" i="1"/>
  <c r="C36" i="4" s="1"/>
  <c r="E36" i="4" s="1"/>
  <c r="K55" i="1"/>
  <c r="C72" i="4" s="1"/>
  <c r="E72" i="4" s="1"/>
  <c r="K45" i="1"/>
  <c r="C62" i="4" s="1"/>
  <c r="E62" i="4" s="1"/>
  <c r="I65" i="1"/>
  <c r="J65" i="1" s="1"/>
  <c r="I35" i="1"/>
  <c r="J35" i="1" s="1"/>
  <c r="I58" i="1"/>
  <c r="J58" i="1" s="1"/>
  <c r="K43" i="1"/>
  <c r="C60" i="4" s="1"/>
  <c r="E60" i="4" s="1"/>
  <c r="K190" i="1"/>
  <c r="F62" i="4" s="1"/>
  <c r="I165" i="1"/>
  <c r="J165" i="1" s="1"/>
  <c r="K215" i="1"/>
  <c r="F85" i="4" s="1"/>
  <c r="K177" i="1"/>
  <c r="F46" i="4" s="1"/>
  <c r="K133" i="1"/>
  <c r="D77" i="4" s="1"/>
  <c r="I89" i="1"/>
  <c r="J89" i="1" s="1"/>
  <c r="K107" i="1"/>
  <c r="D48" i="4" s="1"/>
  <c r="K48" i="1"/>
  <c r="C65" i="4" s="1"/>
  <c r="E65" i="4" s="1"/>
  <c r="I51" i="1"/>
  <c r="J51" i="1" s="1"/>
  <c r="K53" i="1"/>
  <c r="C70" i="4" s="1"/>
  <c r="E70" i="4" s="1"/>
  <c r="K44" i="1"/>
  <c r="C61" i="4" s="1"/>
  <c r="E61" i="4" s="1"/>
  <c r="I44" i="1"/>
  <c r="J44" i="1" s="1"/>
  <c r="K128" i="1"/>
  <c r="D72" i="4" s="1"/>
  <c r="I128" i="1"/>
  <c r="J128" i="1" s="1"/>
  <c r="K178" i="1"/>
  <c r="F47" i="4" s="1"/>
  <c r="I178" i="1"/>
  <c r="J178" i="1" s="1"/>
  <c r="I118" i="1"/>
  <c r="J118" i="1" s="1"/>
  <c r="K118" i="1"/>
  <c r="D62" i="4" s="1"/>
  <c r="I57" i="1"/>
  <c r="J57" i="1" s="1"/>
  <c r="K57" i="1"/>
  <c r="C74" i="4" s="1"/>
  <c r="E74" i="4" s="1"/>
  <c r="I119" i="1"/>
  <c r="J119" i="1" s="1"/>
  <c r="K119" i="1"/>
  <c r="D63" i="4" s="1"/>
  <c r="K25" i="1"/>
  <c r="C41" i="4" s="1"/>
  <c r="E41" i="4" s="1"/>
  <c r="I25" i="1"/>
  <c r="J25" i="1" s="1"/>
  <c r="I171" i="1"/>
  <c r="J171" i="1" s="1"/>
  <c r="K171" i="1"/>
  <c r="F42" i="4" s="1"/>
  <c r="I200" i="1"/>
  <c r="J200" i="1" s="1"/>
  <c r="K200" i="1"/>
  <c r="F72" i="4" s="1"/>
  <c r="I85" i="1"/>
  <c r="J85" i="1" s="1"/>
  <c r="K85" i="1"/>
  <c r="D28" i="4" s="1"/>
  <c r="K103" i="1"/>
  <c r="D44" i="4" s="1"/>
  <c r="I103" i="1"/>
  <c r="J103" i="1" s="1"/>
  <c r="K193" i="1"/>
  <c r="F65" i="4" s="1"/>
  <c r="I193" i="1"/>
  <c r="J193" i="1" s="1"/>
  <c r="K130" i="1"/>
  <c r="D74" i="4" s="1"/>
  <c r="I130" i="1"/>
  <c r="J130" i="1" s="1"/>
  <c r="I168" i="1"/>
  <c r="J168" i="1" s="1"/>
  <c r="K84" i="1"/>
  <c r="D27" i="4" s="1"/>
  <c r="I214" i="1"/>
  <c r="J214" i="1" s="1"/>
  <c r="K70" i="1"/>
  <c r="C85" i="4" s="1"/>
  <c r="E85" i="4" s="1"/>
  <c r="I115" i="1"/>
  <c r="J115" i="1" s="1"/>
  <c r="K125" i="1"/>
  <c r="D69" i="4" s="1"/>
  <c r="K86" i="1"/>
  <c r="D29" i="4" s="1"/>
  <c r="K157" i="1"/>
  <c r="F28" i="4" s="1"/>
  <c r="K205" i="1"/>
  <c r="F77" i="4" s="1"/>
  <c r="K132" i="1"/>
  <c r="D76" i="4" s="1"/>
  <c r="I183" i="1"/>
  <c r="J183" i="1" s="1"/>
  <c r="I32" i="1"/>
  <c r="J32" i="1" s="1"/>
  <c r="I109" i="1"/>
  <c r="J109" i="1" s="1"/>
  <c r="I169" i="1"/>
  <c r="J169" i="1" s="1"/>
  <c r="K14" i="1"/>
  <c r="C30" i="4" s="1"/>
  <c r="E30" i="4" s="1"/>
  <c r="K60" i="1"/>
  <c r="C77" i="4" s="1"/>
  <c r="E77" i="4" s="1"/>
  <c r="K19" i="1"/>
  <c r="C35" i="4" s="1"/>
  <c r="E35" i="4" s="1"/>
  <c r="I15" i="1"/>
  <c r="J15" i="1" s="1"/>
  <c r="I143" i="1"/>
  <c r="J143" i="1" s="1"/>
  <c r="K94" i="1"/>
  <c r="D37" i="4" s="1"/>
  <c r="K213" i="1"/>
  <c r="F83" i="4" s="1"/>
  <c r="K46" i="1"/>
  <c r="C63" i="4" s="1"/>
  <c r="E63" i="4" s="1"/>
  <c r="I194" i="1"/>
  <c r="J194" i="1" s="1"/>
  <c r="K170" i="1"/>
  <c r="F41" i="4" s="1"/>
  <c r="I100" i="1"/>
  <c r="J100" i="1" s="1"/>
  <c r="I96" i="1"/>
  <c r="J96" i="1" s="1"/>
  <c r="I98" i="1"/>
  <c r="J98" i="1" s="1"/>
  <c r="K127" i="1"/>
  <c r="D71" i="4" s="1"/>
  <c r="K117" i="1"/>
  <c r="D61" i="4" s="1"/>
  <c r="K199" i="1"/>
  <c r="F71" i="4" s="1"/>
  <c r="I199" i="1"/>
  <c r="J199" i="1" s="1"/>
  <c r="I164" i="1"/>
  <c r="J164" i="1" s="1"/>
  <c r="K164" i="1"/>
  <c r="F35" i="4" s="1"/>
  <c r="K31" i="1"/>
  <c r="C45" i="4" s="1"/>
  <c r="E45" i="4" s="1"/>
  <c r="I31" i="1"/>
  <c r="J31" i="1" s="1"/>
  <c r="K124" i="1"/>
  <c r="D68" i="4" s="1"/>
  <c r="I124" i="1"/>
  <c r="J124" i="1" s="1"/>
  <c r="K104" i="1"/>
  <c r="D45" i="4" s="1"/>
  <c r="I104" i="1"/>
  <c r="J104" i="1" s="1"/>
  <c r="K56" i="1"/>
  <c r="C73" i="4" s="1"/>
  <c r="E73" i="4" s="1"/>
  <c r="I56" i="1"/>
  <c r="J56" i="1" s="1"/>
  <c r="K141" i="1"/>
  <c r="D83" i="4" s="1"/>
  <c r="I141" i="1"/>
  <c r="J141" i="1" s="1"/>
  <c r="K167" i="1"/>
  <c r="F38" i="4" s="1"/>
  <c r="I167" i="1"/>
  <c r="J167" i="1" s="1"/>
  <c r="K42" i="1"/>
  <c r="C59" i="4" s="1"/>
  <c r="E59" i="4" s="1"/>
  <c r="I42" i="1"/>
  <c r="J42" i="1" s="1"/>
  <c r="K202" i="1"/>
  <c r="F74" i="4" s="1"/>
  <c r="I202" i="1"/>
  <c r="J202" i="1" s="1"/>
  <c r="I36" i="1"/>
  <c r="J36" i="1" s="1"/>
  <c r="K36" i="1"/>
  <c r="C50" i="4" s="1"/>
  <c r="E50" i="4" s="1"/>
  <c r="I26" i="1"/>
  <c r="J26" i="1" s="1"/>
  <c r="K26" i="1"/>
  <c r="C42" i="4" s="1"/>
  <c r="E42" i="4" s="1"/>
  <c r="I131" i="1"/>
  <c r="J131" i="1" s="1"/>
  <c r="K131" i="1"/>
  <c r="D75" i="4" s="1"/>
  <c r="I66" i="1"/>
  <c r="J66" i="1" s="1"/>
  <c r="K66" i="1"/>
  <c r="C81" i="4" s="1"/>
  <c r="E81" i="4" s="1"/>
  <c r="K196" i="1"/>
  <c r="F68" i="4" s="1"/>
  <c r="I196" i="1"/>
  <c r="J196" i="1" s="1"/>
  <c r="K156" i="1"/>
  <c r="F27" i="4" s="1"/>
  <c r="I156" i="1"/>
  <c r="J156" i="1" s="1"/>
  <c r="K186" i="1"/>
  <c r="F58" i="4" s="1"/>
  <c r="I186" i="1"/>
  <c r="J186" i="1" s="1"/>
  <c r="K108" i="1"/>
  <c r="D49" i="4" s="1"/>
  <c r="I108" i="1"/>
  <c r="J108" i="1" s="1"/>
  <c r="I105" i="1"/>
  <c r="J105" i="1" s="1"/>
  <c r="K105" i="1"/>
  <c r="D46" i="4" s="1"/>
  <c r="K47" i="1"/>
  <c r="C64" i="4" s="1"/>
  <c r="E64" i="4" s="1"/>
  <c r="I47" i="1"/>
  <c r="J47" i="1" s="1"/>
  <c r="K50" i="1"/>
  <c r="C67" i="4" s="1"/>
  <c r="E67" i="4" s="1"/>
  <c r="I50" i="1"/>
  <c r="J50" i="1" s="1"/>
  <c r="K68" i="1"/>
  <c r="C83" i="4" s="1"/>
  <c r="E83" i="4" s="1"/>
  <c r="I68" i="1"/>
  <c r="J68" i="1" s="1"/>
  <c r="I21" i="1"/>
  <c r="J21" i="1" s="1"/>
  <c r="K21" i="1"/>
  <c r="C37" i="4" s="1"/>
  <c r="E37" i="4" s="1"/>
  <c r="I198" i="1"/>
  <c r="J198" i="1" s="1"/>
  <c r="K198" i="1"/>
  <c r="F70" i="4" s="1"/>
  <c r="I187" i="1"/>
  <c r="J187" i="1" s="1"/>
  <c r="K187" i="1"/>
  <c r="F59" i="4" s="1"/>
  <c r="K176" i="1"/>
  <c r="F45" i="4" s="1"/>
  <c r="I176" i="1"/>
  <c r="J176" i="1" s="1"/>
  <c r="K69" i="1"/>
  <c r="C84" i="4" s="1"/>
  <c r="E84" i="4" s="1"/>
  <c r="I69" i="1"/>
  <c r="J69" i="1" s="1"/>
  <c r="I191" i="1"/>
  <c r="J191" i="1" s="1"/>
  <c r="K191" i="1"/>
  <c r="F63" i="4" s="1"/>
  <c r="I23" i="1"/>
  <c r="J23" i="1" s="1"/>
  <c r="K23" i="1"/>
  <c r="C39" i="4" s="1"/>
  <c r="E39" i="4" s="1"/>
  <c r="I30" i="1"/>
  <c r="J30" i="1" s="1"/>
  <c r="K30" i="1"/>
  <c r="C44" i="4" s="1"/>
  <c r="E44" i="4" s="1"/>
  <c r="K110" i="1"/>
  <c r="D51" i="4" s="1"/>
  <c r="I110" i="1"/>
  <c r="J110" i="1" s="1"/>
  <c r="K93" i="1"/>
  <c r="D36" i="4" s="1"/>
  <c r="I93" i="1"/>
  <c r="J93" i="1" s="1"/>
  <c r="K52" i="1"/>
  <c r="C69" i="4" s="1"/>
  <c r="E69" i="4" s="1"/>
  <c r="I52" i="1"/>
  <c r="J52" i="1" s="1"/>
  <c r="I95" i="1"/>
  <c r="J95" i="1" s="1"/>
  <c r="K95" i="1"/>
  <c r="D38" i="4" s="1"/>
  <c r="K140" i="1"/>
  <c r="D82" i="4" s="1"/>
  <c r="I140" i="1"/>
  <c r="J140" i="1" s="1"/>
  <c r="I189" i="1"/>
  <c r="J189" i="1" s="1"/>
  <c r="K189" i="1"/>
  <c r="F61" i="4" s="1"/>
  <c r="I111" i="1"/>
  <c r="J111" i="1" s="1"/>
  <c r="K111" i="1"/>
  <c r="D57" i="4" s="1"/>
  <c r="I159" i="1"/>
  <c r="J159" i="1" s="1"/>
  <c r="K159" i="1"/>
  <c r="F30" i="4" s="1"/>
  <c r="K195" i="1"/>
  <c r="F67" i="4" s="1"/>
  <c r="I195" i="1"/>
  <c r="J195" i="1" s="1"/>
  <c r="K61" i="1"/>
  <c r="C78" i="4" s="1"/>
  <c r="E78" i="4" s="1"/>
  <c r="K59" i="1"/>
  <c r="C76" i="4" s="1"/>
  <c r="E76" i="4" s="1"/>
  <c r="I64" i="1"/>
  <c r="J64" i="1" s="1"/>
  <c r="K38" i="1"/>
  <c r="C57" i="4" s="1"/>
  <c r="E57" i="4" s="1"/>
  <c r="I87" i="1"/>
  <c r="J87" i="1" s="1"/>
  <c r="I92" i="1"/>
  <c r="J92" i="1" s="1"/>
  <c r="K106" i="1"/>
  <c r="D47" i="4" s="1"/>
  <c r="K204" i="1"/>
  <c r="F76" i="4" s="1"/>
  <c r="I172" i="1"/>
  <c r="J172" i="1" s="1"/>
  <c r="I180" i="1"/>
  <c r="J180" i="1" s="1"/>
  <c r="I158" i="1"/>
  <c r="J158" i="1" s="1"/>
  <c r="I182" i="1"/>
  <c r="J182" i="1" s="1"/>
  <c r="I201" i="1"/>
  <c r="J201" i="1" s="1"/>
  <c r="K90" i="1"/>
  <c r="D33" i="4" s="1"/>
  <c r="K163" i="1"/>
  <c r="F34" i="4" s="1"/>
  <c r="K210" i="1"/>
  <c r="F80" i="4" s="1"/>
  <c r="I179" i="1"/>
  <c r="J179" i="1" s="1"/>
  <c r="K91" i="1"/>
  <c r="D34" i="4" s="1"/>
  <c r="I162" i="1"/>
  <c r="J162" i="1" s="1"/>
  <c r="I27" i="1"/>
  <c r="J27" i="1" s="1"/>
  <c r="H20" i="5"/>
  <c r="C31" i="6" s="1"/>
  <c r="H58" i="5"/>
  <c r="C70" i="6" s="1"/>
  <c r="H34" i="5"/>
  <c r="M34" i="5" s="1"/>
  <c r="H23" i="5"/>
  <c r="C34" i="6" s="1"/>
  <c r="H40" i="5"/>
  <c r="C52" i="6" s="1"/>
  <c r="H51" i="5"/>
  <c r="M51" i="5" s="1"/>
  <c r="H44" i="5"/>
  <c r="C56" i="6" s="1"/>
  <c r="H45" i="5"/>
  <c r="C57" i="6" s="1"/>
  <c r="H15" i="5"/>
  <c r="M15" i="5" s="1"/>
  <c r="H55" i="5"/>
  <c r="M55" i="5" s="1"/>
  <c r="H31" i="5"/>
  <c r="M31" i="5" s="1"/>
  <c r="H18" i="5"/>
  <c r="C29" i="6" s="1"/>
  <c r="H35" i="5"/>
  <c r="M35" i="5" s="1"/>
  <c r="H21" i="5"/>
  <c r="M21" i="5" s="1"/>
  <c r="H57" i="5"/>
  <c r="M57" i="5" s="1"/>
  <c r="H30" i="5"/>
  <c r="C39" i="6" s="1"/>
  <c r="H41" i="5"/>
  <c r="C53" i="6" s="1"/>
  <c r="H22" i="5"/>
  <c r="C33" i="6" s="1"/>
  <c r="H59" i="5"/>
  <c r="C71" i="6" s="1"/>
  <c r="H52" i="5"/>
  <c r="C64" i="6" s="1"/>
  <c r="H25" i="5"/>
  <c r="M25" i="5" s="1"/>
  <c r="H68" i="5"/>
  <c r="C78" i="6" s="1"/>
  <c r="H32" i="5"/>
  <c r="C41" i="6" s="1"/>
  <c r="H42" i="5"/>
  <c r="C54" i="6" s="1"/>
  <c r="H69" i="5"/>
  <c r="M69" i="5" s="1"/>
  <c r="H60" i="5"/>
  <c r="C72" i="6" s="1"/>
  <c r="H63" i="5"/>
  <c r="C73" i="6" s="1"/>
  <c r="H43" i="5"/>
  <c r="M43" i="5" s="1"/>
  <c r="H46" i="5"/>
  <c r="M46" i="5" s="1"/>
  <c r="M10" i="5"/>
  <c r="H66" i="5"/>
  <c r="M66" i="5" s="1"/>
  <c r="H54" i="5"/>
  <c r="M54" i="5" s="1"/>
  <c r="H11" i="5"/>
  <c r="M11" i="5" s="1"/>
  <c r="H16" i="5"/>
  <c r="C27" i="6" s="1"/>
  <c r="H50" i="5"/>
  <c r="C62" i="6" s="1"/>
  <c r="C21" i="6"/>
  <c r="H26" i="5"/>
  <c r="M26" i="5" s="1"/>
  <c r="H19" i="5"/>
  <c r="C30" i="6" s="1"/>
  <c r="H12" i="5"/>
  <c r="C23" i="6" s="1"/>
  <c r="H13" i="5"/>
  <c r="C24" i="6" s="1"/>
  <c r="H14" i="5"/>
  <c r="C25" i="6" s="1"/>
  <c r="H17" i="5"/>
  <c r="C28" i="6" s="1"/>
  <c r="H49" i="5"/>
  <c r="C61" i="6" s="1"/>
  <c r="H48" i="5"/>
  <c r="M48" i="5" s="1"/>
  <c r="H37" i="5"/>
  <c r="C51" i="6" s="1"/>
  <c r="H29" i="5"/>
  <c r="M29" i="5" s="1"/>
  <c r="H33" i="5"/>
  <c r="M33" i="5" s="1"/>
  <c r="H24" i="5"/>
  <c r="M24" i="5" s="1"/>
  <c r="H64" i="5"/>
  <c r="C74" i="6" s="1"/>
  <c r="H53" i="5"/>
  <c r="M53" i="5" s="1"/>
  <c r="H65" i="5"/>
  <c r="M65" i="5" s="1"/>
  <c r="H67" i="5"/>
  <c r="C77" i="6" s="1"/>
  <c r="H56" i="5"/>
  <c r="C68" i="6" s="1"/>
  <c r="H47" i="5"/>
  <c r="C59" i="6" s="1"/>
  <c r="H36" i="5"/>
  <c r="M36" i="5" s="1"/>
  <c r="C37" i="6" l="1"/>
  <c r="M18" i="5"/>
  <c r="C58" i="6"/>
  <c r="M63" i="5"/>
  <c r="M50" i="5"/>
  <c r="M23" i="5"/>
  <c r="C60" i="6"/>
  <c r="C55" i="6"/>
  <c r="M59" i="5"/>
  <c r="M44" i="5"/>
  <c r="M52" i="5"/>
  <c r="C40" i="6"/>
  <c r="C67" i="6"/>
  <c r="M58" i="5"/>
  <c r="M22" i="5"/>
  <c r="C44" i="6"/>
  <c r="M60" i="5"/>
  <c r="C43" i="6"/>
  <c r="M37" i="5"/>
  <c r="M17" i="5"/>
  <c r="M49" i="5"/>
  <c r="M20" i="5"/>
  <c r="M12" i="5"/>
  <c r="C76" i="6"/>
  <c r="M19" i="5"/>
  <c r="C32" i="6"/>
  <c r="C63" i="6"/>
  <c r="M68" i="5"/>
  <c r="M30" i="5"/>
  <c r="C35" i="6"/>
  <c r="C38" i="6"/>
  <c r="M16" i="5"/>
  <c r="M40" i="5"/>
  <c r="M13" i="5"/>
  <c r="M41" i="5"/>
  <c r="M45" i="5"/>
  <c r="C66" i="6"/>
  <c r="M42" i="5"/>
  <c r="C42" i="6"/>
  <c r="C69" i="6"/>
  <c r="M32" i="5"/>
  <c r="C26" i="6"/>
  <c r="M14" i="5"/>
  <c r="C22" i="6"/>
  <c r="M64" i="5"/>
  <c r="C79" i="6"/>
  <c r="C36" i="6"/>
  <c r="C75" i="6"/>
  <c r="M67" i="5"/>
  <c r="M47" i="5"/>
  <c r="M56" i="5"/>
  <c r="C65" i="6"/>
  <c r="C45" i="6"/>
</calcChain>
</file>

<file path=xl/sharedStrings.xml><?xml version="1.0" encoding="utf-8"?>
<sst xmlns="http://schemas.openxmlformats.org/spreadsheetml/2006/main" count="692" uniqueCount="199">
  <si>
    <t xml:space="preserve"> </t>
  </si>
  <si>
    <t>(SA c/l)</t>
  </si>
  <si>
    <t>ZONES</t>
  </si>
  <si>
    <t>BASIC</t>
  </si>
  <si>
    <t>ZONE</t>
  </si>
  <si>
    <t>RTL</t>
  </si>
  <si>
    <t>DEALER</t>
  </si>
  <si>
    <t xml:space="preserve"> NOTIONAL PUMP PRICE</t>
  </si>
  <si>
    <t>EFFECTIVE</t>
  </si>
  <si>
    <t xml:space="preserve">  ACTUAL</t>
  </si>
  <si>
    <t xml:space="preserve">A </t>
  </si>
  <si>
    <t>LIST</t>
  </si>
  <si>
    <t>DIFF</t>
  </si>
  <si>
    <t>WHOLESALE</t>
  </si>
  <si>
    <t>MARGIN</t>
  </si>
  <si>
    <t>NETT PRICE</t>
  </si>
  <si>
    <t xml:space="preserve">  PUMP</t>
  </si>
  <si>
    <t>PRICE</t>
  </si>
  <si>
    <t>ACTUAL</t>
  </si>
  <si>
    <t>ROUNDED</t>
  </si>
  <si>
    <t>PUMP</t>
  </si>
  <si>
    <t>AFTER</t>
  </si>
  <si>
    <t xml:space="preserve"> PRICE</t>
  </si>
  <si>
    <t>Price</t>
  </si>
  <si>
    <t>ROUNDING</t>
  </si>
  <si>
    <t>1A</t>
  </si>
  <si>
    <t>2A</t>
  </si>
  <si>
    <t>3A</t>
  </si>
  <si>
    <t>4A</t>
  </si>
  <si>
    <t>5A</t>
  </si>
  <si>
    <t>6A</t>
  </si>
  <si>
    <t>7A</t>
  </si>
  <si>
    <t>8A</t>
  </si>
  <si>
    <t>9A</t>
  </si>
  <si>
    <t>10A</t>
  </si>
  <si>
    <t>11A</t>
  </si>
  <si>
    <t>13A</t>
  </si>
  <si>
    <t>15A</t>
  </si>
  <si>
    <t>17A</t>
  </si>
  <si>
    <t>19A</t>
  </si>
  <si>
    <t>3B</t>
  </si>
  <si>
    <t>6B</t>
  </si>
  <si>
    <t>7B</t>
  </si>
  <si>
    <t>8B</t>
  </si>
  <si>
    <t>9B</t>
  </si>
  <si>
    <t>10B</t>
  </si>
  <si>
    <t>12B</t>
  </si>
  <si>
    <t>14B</t>
  </si>
  <si>
    <t>5C</t>
  </si>
  <si>
    <t>6C</t>
  </si>
  <si>
    <t>7C</t>
  </si>
  <si>
    <t>8C</t>
  </si>
  <si>
    <t>9C</t>
  </si>
  <si>
    <t>GAUTENG</t>
  </si>
  <si>
    <t>10C</t>
  </si>
  <si>
    <t>11C</t>
  </si>
  <si>
    <t>12C</t>
  </si>
  <si>
    <t>13C</t>
  </si>
  <si>
    <t>14C</t>
  </si>
  <si>
    <t>15C</t>
  </si>
  <si>
    <t>16C</t>
  </si>
  <si>
    <t>17C</t>
  </si>
  <si>
    <t>31J</t>
  </si>
  <si>
    <t>32J</t>
  </si>
  <si>
    <t>33J</t>
  </si>
  <si>
    <t>34J</t>
  </si>
  <si>
    <t>35J</t>
  </si>
  <si>
    <t>36J</t>
  </si>
  <si>
    <t>37J</t>
  </si>
  <si>
    <t>57A</t>
  </si>
  <si>
    <t>69A</t>
  </si>
  <si>
    <t>57C</t>
  </si>
  <si>
    <t>58C</t>
  </si>
  <si>
    <t>60C</t>
  </si>
  <si>
    <t>61C</t>
  </si>
  <si>
    <t>62C</t>
  </si>
  <si>
    <t>63C</t>
  </si>
  <si>
    <t>64C</t>
  </si>
  <si>
    <t>67C</t>
  </si>
  <si>
    <t>Basic</t>
  </si>
  <si>
    <t>Zone</t>
  </si>
  <si>
    <t>A &amp; B</t>
  </si>
  <si>
    <t>List</t>
  </si>
  <si>
    <t>Diff.</t>
  </si>
  <si>
    <t>Wholesale</t>
  </si>
  <si>
    <t>C &amp; J</t>
  </si>
  <si>
    <t xml:space="preserve">35J </t>
  </si>
  <si>
    <t>Port Nolloth</t>
  </si>
  <si>
    <t>MAXIMUM NATIONAL LEGISLATED RETAIL PRICE</t>
  </si>
  <si>
    <t>93 RON UNLEADED AND LEAD REPLACEMENT</t>
  </si>
  <si>
    <t xml:space="preserve">WHOLESALE PRICES IN THE REPUBLIC OF SOUTH AFRICA </t>
  </si>
  <si>
    <t>Diesel 0.05% sulfur</t>
  </si>
  <si>
    <t>Diesel 0.005% sulfur</t>
  </si>
  <si>
    <t>PETROL PUMP PRICES BY ZONE IN THE REPUBLIC OF SOUTH AFRICA</t>
  </si>
  <si>
    <t xml:space="preserve">95 RON UNLEADED </t>
  </si>
  <si>
    <t>95 RON LEAD REPLACEMENT</t>
  </si>
  <si>
    <t>5B</t>
  </si>
  <si>
    <t>The maximum retail price at which "loose" Illuminating</t>
  </si>
  <si>
    <t>Illuminating Paraffin</t>
  </si>
  <si>
    <t xml:space="preserve">Paraffin, i.e. excluding cost of package/ packaging, may </t>
  </si>
  <si>
    <t xml:space="preserve">   </t>
  </si>
  <si>
    <t>PETROLEUM PRODUCTS ACT, 1977</t>
  </si>
  <si>
    <t>(ACT No. 120 of 1977)</t>
  </si>
  <si>
    <t>SCHEDULE</t>
  </si>
  <si>
    <t>Unleaded Petrol</t>
  </si>
  <si>
    <t>Lead Replacement Petrol</t>
  </si>
  <si>
    <t>93 Octane</t>
  </si>
  <si>
    <t>95 Octane</t>
  </si>
  <si>
    <t xml:space="preserve"> 1A  </t>
  </si>
  <si>
    <t xml:space="preserve"> 2A  </t>
  </si>
  <si>
    <t xml:space="preserve"> 3A </t>
  </si>
  <si>
    <t xml:space="preserve"> 4A  </t>
  </si>
  <si>
    <t xml:space="preserve"> 5A   </t>
  </si>
  <si>
    <t xml:space="preserve"> 6A   </t>
  </si>
  <si>
    <t xml:space="preserve"> 7A  </t>
  </si>
  <si>
    <t xml:space="preserve"> 8A  </t>
  </si>
  <si>
    <t xml:space="preserve"> 9A </t>
  </si>
  <si>
    <t xml:space="preserve">10A  </t>
  </si>
  <si>
    <t xml:space="preserve">11A   </t>
  </si>
  <si>
    <t xml:space="preserve">13A  </t>
  </si>
  <si>
    <t xml:space="preserve">15A </t>
  </si>
  <si>
    <t xml:space="preserve">17A  </t>
  </si>
  <si>
    <t xml:space="preserve">19A  </t>
  </si>
  <si>
    <t xml:space="preserve">57A </t>
  </si>
  <si>
    <t xml:space="preserve"> 3B  </t>
  </si>
  <si>
    <t xml:space="preserve"> 5B</t>
  </si>
  <si>
    <t xml:space="preserve"> 6B   </t>
  </si>
  <si>
    <t xml:space="preserve"> 7B  </t>
  </si>
  <si>
    <t xml:space="preserve"> 8B </t>
  </si>
  <si>
    <t xml:space="preserve"> 9B   </t>
  </si>
  <si>
    <t xml:space="preserve">10B  </t>
  </si>
  <si>
    <t xml:space="preserve">12B </t>
  </si>
  <si>
    <t xml:space="preserve">14B  </t>
  </si>
  <si>
    <t xml:space="preserve"> 5C  </t>
  </si>
  <si>
    <t xml:space="preserve"> 6C </t>
  </si>
  <si>
    <t xml:space="preserve"> 7C  </t>
  </si>
  <si>
    <t xml:space="preserve"> 8C  </t>
  </si>
  <si>
    <t xml:space="preserve"> 9C  </t>
  </si>
  <si>
    <t xml:space="preserve">10C   </t>
  </si>
  <si>
    <t xml:space="preserve">11C   </t>
  </si>
  <si>
    <t xml:space="preserve">12C   </t>
  </si>
  <si>
    <t xml:space="preserve">13C   </t>
  </si>
  <si>
    <t xml:space="preserve">14C  </t>
  </si>
  <si>
    <t xml:space="preserve">15C   </t>
  </si>
  <si>
    <t xml:space="preserve">16C   </t>
  </si>
  <si>
    <t xml:space="preserve">17C </t>
  </si>
  <si>
    <t xml:space="preserve">57C  </t>
  </si>
  <si>
    <t xml:space="preserve">58C  </t>
  </si>
  <si>
    <t xml:space="preserve">60C  </t>
  </si>
  <si>
    <t xml:space="preserve">61C  </t>
  </si>
  <si>
    <t xml:space="preserve">63C </t>
  </si>
  <si>
    <t xml:space="preserve">64C  </t>
  </si>
  <si>
    <t xml:space="preserve">67C  </t>
  </si>
  <si>
    <t xml:space="preserve">31J  </t>
  </si>
  <si>
    <t xml:space="preserve">32J   </t>
  </si>
  <si>
    <t xml:space="preserve">33J  </t>
  </si>
  <si>
    <t xml:space="preserve">34J   </t>
  </si>
  <si>
    <t xml:space="preserve">35J  </t>
  </si>
  <si>
    <t xml:space="preserve">36J </t>
  </si>
  <si>
    <t xml:space="preserve">37J  </t>
  </si>
  <si>
    <t>Commencement</t>
  </si>
  <si>
    <t>LIQUEFIED PETROLEUM GAS RETAIL PRICES BY ZONE IN THE REPUBLIC OF SOUTH AFRICA</t>
  </si>
  <si>
    <t>(SA c/kg)</t>
  </si>
  <si>
    <t>RETAIL</t>
  </si>
  <si>
    <t>PRICE*</t>
  </si>
  <si>
    <t>PRE-RETAIL</t>
  </si>
  <si>
    <t>PRICE PLUS VAT</t>
  </si>
  <si>
    <t>Cents per Kilogram</t>
  </si>
  <si>
    <t>PRICE**</t>
  </si>
  <si>
    <t>Maximum Retail Price for Liquefied Petroleum Gas</t>
  </si>
  <si>
    <t xml:space="preserve"> Liquefied Petroleum Gas Zones</t>
  </si>
  <si>
    <t>Liquefied Petroleum Gas Zones</t>
  </si>
  <si>
    <t>Definitions</t>
  </si>
  <si>
    <t>*Maximum refinery gate price, operating expenses, working capital, depreciation and gross margin</t>
  </si>
  <si>
    <t xml:space="preserve">**Retail price (excl. VAT) = (Basic price + zone diff) * 15% </t>
  </si>
  <si>
    <t>Operating expenses</t>
  </si>
  <si>
    <t>MRGP</t>
  </si>
  <si>
    <t>Working capital</t>
  </si>
  <si>
    <t>Depreciation</t>
  </si>
  <si>
    <t>Gross margin</t>
  </si>
  <si>
    <t>Difference</t>
  </si>
  <si>
    <t>c/l</t>
  </si>
  <si>
    <t xml:space="preserve">No. </t>
  </si>
  <si>
    <t>Old Zone</t>
  </si>
  <si>
    <t>PPI</t>
  </si>
  <si>
    <t>New rate</t>
  </si>
  <si>
    <t>DEPARTMENT OF MINERAL RESOURCES AND ENERGY</t>
  </si>
  <si>
    <t xml:space="preserve"> The maximum retail price for Liquefied Petroleum Gas:</t>
  </si>
  <si>
    <t>AMENDMENT OF THE REGULATIONS IN RESPECT OF PETROLEUM PRODUCTS</t>
  </si>
  <si>
    <t>Petrol price zones</t>
  </si>
  <si>
    <t>per litre, in "own container" supplied for filling.</t>
  </si>
  <si>
    <t>EFFECTIVE 05 APRIL 2023</t>
  </si>
  <si>
    <t xml:space="preserve">be sold at any place in South Africa is 1 903.00 cents </t>
  </si>
  <si>
    <t>The Minister of Mineral Resources and Energy has under Section 2(1)(c) of the Petroleum Products Act, 1977 (Act No.120 of 1977) made the Regulations set out in the Schedule. This substitutes the Schedule that was promulgated on 24 February 2023.</t>
  </si>
  <si>
    <t>The maximum retail price for Liquefied Petroleum Gas supplied to residential customers for the period 05 April 2023 to 02 May 2023.</t>
  </si>
  <si>
    <t>These Regulations will come into operation at 00h01 on 05 April 2023.</t>
  </si>
  <si>
    <t>In these regulations "the Regulations" mean the regulations published by Government Notice on 04 April 2023.</t>
  </si>
  <si>
    <t>The Minister of Mineral Resources and Energy has under Section 2(1)(c) of the Petroleum Products Act, 1977 (Act No.120 of 1977) made the Regulations set out in the Schedule. This substitutes the Schedule that was promulgated on 28 February 2023.</t>
  </si>
  <si>
    <t xml:space="preserve">Substitution of Regulation that was promulgated on 28 February 2023 in the Government Gazette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</si>
</sst>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_(* #,##0.00_);_(* \(#,##0.00\);_(* &quot;-&quot;??_);_(@_)"/>
    <numFmt numFmtId="165" formatCode="General_)"/>
    <numFmt numFmtId="166" formatCode="0.00_)"/>
    <numFmt numFmtId="167" formatCode="0.0_)"/>
    <numFmt numFmtId="168" formatCode="#,##0.0_);\(#,##0.0\)"/>
    <numFmt numFmtId="169" formatCode="0.000_)"/>
    <numFmt numFmtId="170" formatCode="0.000"/>
    <numFmt numFmtId="171" formatCode="#,##0.0"/>
    <numFmt numFmtId="172" formatCode="#,##0.000"/>
    <numFmt numFmtId="173" formatCode="0."/>
    <numFmt numFmtId="174" formatCode="#,##0.000_);\(#,##0.000\)"/>
    <numFmt numFmtId="175" formatCode="[$-1C09]dd\ mmmm\ yyyy;@"/>
    <numFmt numFmtId="176" formatCode="_ * #,##0.000_ ;_ * \-#,##0.000_ ;_ * &quot;-&quot;??_ ;_ @_ "/>
    <numFmt numFmtId="177" formatCode="_(* #,##0.000_);_(* \(#,##0.000\);_(* &quot;-&quot;??_);_(@_)"/>
  </numFmts>
  <fonts count="26" x14ac:knownFonts="1">
    <font>
      <sz val="10"/>
      <name val="Courier"/>
    </font>
    <font>
      <sz val="11"/>
      <color theme="1"/>
      <name val="Calibri"/>
      <family val="2"/>
      <scheme val="minor"/>
    </font>
    <font>
      <sz val="10"/>
      <name val="Arial"/>
      <family val="2"/>
    </font>
    <font>
      <sz val="8"/>
      <name val="Courier"/>
      <family val="3"/>
    </font>
    <font>
      <sz val="12"/>
      <name val="Consolas"/>
      <family val="3"/>
    </font>
    <font>
      <sz val="10"/>
      <name val="Consolas"/>
      <family val="3"/>
    </font>
    <font>
      <b/>
      <sz val="10"/>
      <name val="Consolas"/>
      <family val="3"/>
    </font>
    <font>
      <b/>
      <u/>
      <sz val="10"/>
      <name val="Consolas"/>
      <family val="3"/>
    </font>
    <font>
      <u/>
      <sz val="10"/>
      <name val="Courier"/>
      <family val="3"/>
    </font>
    <font>
      <sz val="12"/>
      <name val="Courier New"/>
      <family val="3"/>
    </font>
    <font>
      <b/>
      <sz val="12"/>
      <name val="Courier New"/>
      <family val="3"/>
    </font>
    <font>
      <sz val="8"/>
      <name val="Courier"/>
      <family val="3"/>
    </font>
    <font>
      <i/>
      <sz val="12"/>
      <name val="Courier New"/>
      <family val="3"/>
    </font>
    <font>
      <b/>
      <sz val="12"/>
      <color indexed="8"/>
      <name val="Courier New"/>
      <family val="3"/>
    </font>
    <font>
      <sz val="12"/>
      <color indexed="8"/>
      <name val="Courier New"/>
      <family val="3"/>
    </font>
    <font>
      <b/>
      <sz val="10"/>
      <color indexed="10"/>
      <name val="Arial"/>
      <family val="2"/>
    </font>
    <font>
      <sz val="10"/>
      <name val="Arial"/>
      <family val="2"/>
    </font>
    <font>
      <b/>
      <sz val="10"/>
      <name val="Arial"/>
      <family val="2"/>
    </font>
    <font>
      <b/>
      <sz val="10"/>
      <color rgb="FF0000FF"/>
      <name val="Consolas"/>
      <family val="3"/>
    </font>
    <font>
      <sz val="10"/>
      <color rgb="FF0000FF"/>
      <name val="Consolas"/>
      <family val="3"/>
    </font>
    <font>
      <sz val="10"/>
      <name val="Courier"/>
      <family val="3"/>
    </font>
    <font>
      <sz val="10"/>
      <name val="Courier"/>
    </font>
    <font>
      <b/>
      <i/>
      <sz val="12"/>
      <name val="Courier New"/>
      <family val="3"/>
    </font>
    <font>
      <sz val="12"/>
      <color rgb="FF000000"/>
      <name val="Courier New"/>
      <family val="3"/>
    </font>
    <font>
      <b/>
      <sz val="12"/>
      <color rgb="FF000000"/>
      <name val="Courier New"/>
      <family val="3"/>
    </font>
    <font>
      <b/>
      <sz val="10"/>
      <color indexed="10"/>
      <name val="Consolas"/>
      <family val="3"/>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s>
  <borders count="44">
    <border>
      <left/>
      <right/>
      <top/>
      <bottom/>
      <diagonal/>
    </border>
    <border>
      <left style="medium">
        <color indexed="64"/>
      </left>
      <right/>
      <top/>
      <bottom/>
      <diagonal/>
    </border>
    <border>
      <left style="medium">
        <color indexed="64"/>
      </left>
      <right/>
      <top style="thin">
        <color indexed="8"/>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right/>
      <top style="thin">
        <color indexed="8"/>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8"/>
      </top>
      <bottom/>
      <diagonal/>
    </border>
    <border>
      <left/>
      <right/>
      <top/>
      <bottom style="thin">
        <color indexed="8"/>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8"/>
      </top>
      <bottom style="thin">
        <color indexed="64"/>
      </bottom>
      <diagonal/>
    </border>
    <border>
      <left/>
      <right style="medium">
        <color indexed="64"/>
      </right>
      <top style="thin">
        <color indexed="8"/>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8"/>
      </bottom>
      <diagonal/>
    </border>
    <border>
      <left style="medium">
        <color indexed="64"/>
      </left>
      <right/>
      <top style="thin">
        <color indexed="8"/>
      </top>
      <bottom/>
      <diagonal/>
    </border>
    <border>
      <left/>
      <right style="medium">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8"/>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5">
    <xf numFmtId="165" fontId="0" fillId="0" borderId="0"/>
    <xf numFmtId="0" fontId="16" fillId="0" borderId="0"/>
    <xf numFmtId="9" fontId="2" fillId="0" borderId="0" applyFont="0" applyFill="0" applyBorder="0" applyAlignment="0" applyProtection="0"/>
    <xf numFmtId="164" fontId="21" fillId="0" borderId="0" applyFont="0" applyFill="0" applyBorder="0" applyAlignment="0" applyProtection="0"/>
    <xf numFmtId="0" fontId="1" fillId="0" borderId="0"/>
  </cellStyleXfs>
  <cellXfs count="297">
    <xf numFmtId="165" fontId="0" fillId="0" borderId="0" xfId="0"/>
    <xf numFmtId="165" fontId="5" fillId="0" borderId="0" xfId="0" applyFont="1"/>
    <xf numFmtId="165" fontId="6" fillId="0" borderId="1" xfId="0" applyFont="1" applyBorder="1" applyAlignment="1">
      <alignment horizontal="center"/>
    </xf>
    <xf numFmtId="165" fontId="6" fillId="0" borderId="0" xfId="0" applyFont="1" applyAlignment="1">
      <alignment horizontal="center"/>
    </xf>
    <xf numFmtId="165" fontId="6" fillId="0" borderId="2" xfId="0" applyFont="1" applyBorder="1" applyAlignment="1">
      <alignment horizontal="center"/>
    </xf>
    <xf numFmtId="165" fontId="6" fillId="0" borderId="1" xfId="0" quotePrefix="1" applyFont="1" applyBorder="1" applyAlignment="1">
      <alignment horizontal="center"/>
    </xf>
    <xf numFmtId="165" fontId="6" fillId="0" borderId="3" xfId="0" applyFont="1" applyBorder="1" applyAlignment="1">
      <alignment horizontal="center"/>
    </xf>
    <xf numFmtId="165" fontId="6" fillId="0" borderId="4" xfId="0" applyFont="1" applyBorder="1" applyAlignment="1">
      <alignment horizontal="center"/>
    </xf>
    <xf numFmtId="165" fontId="6" fillId="0" borderId="3" xfId="0" quotePrefix="1" applyFont="1" applyBorder="1" applyAlignment="1">
      <alignment horizontal="center"/>
    </xf>
    <xf numFmtId="165" fontId="7" fillId="0" borderId="0" xfId="0" quotePrefix="1" applyFont="1" applyAlignment="1">
      <alignment horizontal="center"/>
    </xf>
    <xf numFmtId="165" fontId="5" fillId="0" borderId="0" xfId="0" applyFont="1" applyAlignment="1">
      <alignment horizontal="center"/>
    </xf>
    <xf numFmtId="165" fontId="5" fillId="0" borderId="1" xfId="0" applyFont="1" applyBorder="1" applyAlignment="1">
      <alignment horizontal="center"/>
    </xf>
    <xf numFmtId="165" fontId="5" fillId="0" borderId="3" xfId="0" applyFont="1" applyBorder="1" applyAlignment="1">
      <alignment horizontal="center"/>
    </xf>
    <xf numFmtId="165" fontId="5" fillId="0" borderId="5" xfId="0" applyFont="1" applyBorder="1" applyAlignment="1">
      <alignment horizontal="center"/>
    </xf>
    <xf numFmtId="166" fontId="6" fillId="0" borderId="6" xfId="0" applyNumberFormat="1" applyFont="1" applyBorder="1" applyAlignment="1">
      <alignment horizontal="center"/>
    </xf>
    <xf numFmtId="166" fontId="6" fillId="0" borderId="0" xfId="0" applyNumberFormat="1" applyFont="1" applyAlignment="1">
      <alignment horizontal="center"/>
    </xf>
    <xf numFmtId="165" fontId="6" fillId="0" borderId="7" xfId="0" applyFont="1" applyBorder="1" applyAlignment="1">
      <alignment horizontal="center"/>
    </xf>
    <xf numFmtId="166" fontId="6" fillId="0" borderId="7" xfId="0" applyNumberFormat="1" applyFont="1" applyBorder="1" applyAlignment="1">
      <alignment horizontal="center"/>
    </xf>
    <xf numFmtId="167" fontId="5" fillId="0" borderId="0" xfId="0" applyNumberFormat="1" applyFont="1" applyAlignment="1">
      <alignment horizontal="center"/>
    </xf>
    <xf numFmtId="168" fontId="5" fillId="0" borderId="0" xfId="0" applyNumberFormat="1" applyFont="1" applyAlignment="1">
      <alignment horizontal="center"/>
    </xf>
    <xf numFmtId="168" fontId="5" fillId="0" borderId="8" xfId="0" applyNumberFormat="1" applyFont="1" applyBorder="1" applyAlignment="1">
      <alignment horizontal="center"/>
    </xf>
    <xf numFmtId="165" fontId="7" fillId="0" borderId="0" xfId="0" applyFont="1" applyAlignment="1">
      <alignment horizontal="center"/>
    </xf>
    <xf numFmtId="166" fontId="5" fillId="0" borderId="6" xfId="0" applyNumberFormat="1" applyFont="1" applyBorder="1" applyAlignment="1">
      <alignment horizontal="center"/>
    </xf>
    <xf numFmtId="166" fontId="5" fillId="0" borderId="0" xfId="0" applyNumberFormat="1" applyFont="1" applyAlignment="1">
      <alignment horizontal="center"/>
    </xf>
    <xf numFmtId="166" fontId="6" fillId="0" borderId="8" xfId="0" applyNumberFormat="1" applyFont="1" applyBorder="1" applyAlignment="1">
      <alignment horizontal="center"/>
    </xf>
    <xf numFmtId="39" fontId="5" fillId="0" borderId="6" xfId="0" applyNumberFormat="1" applyFont="1" applyBorder="1" applyAlignment="1">
      <alignment horizontal="center"/>
    </xf>
    <xf numFmtId="39" fontId="5" fillId="0" borderId="0" xfId="0" applyNumberFormat="1" applyFont="1" applyAlignment="1">
      <alignment horizontal="center"/>
    </xf>
    <xf numFmtId="39" fontId="6" fillId="0" borderId="7" xfId="0" applyNumberFormat="1" applyFont="1" applyBorder="1" applyAlignment="1">
      <alignment horizontal="center"/>
    </xf>
    <xf numFmtId="39" fontId="6" fillId="0" borderId="9" xfId="0" applyNumberFormat="1" applyFont="1" applyBorder="1" applyAlignment="1">
      <alignment horizontal="center"/>
    </xf>
    <xf numFmtId="39" fontId="6" fillId="0" borderId="0" xfId="0" applyNumberFormat="1" applyFont="1" applyAlignment="1">
      <alignment horizontal="center"/>
    </xf>
    <xf numFmtId="39" fontId="6" fillId="0" borderId="6" xfId="0" applyNumberFormat="1" applyFont="1" applyBorder="1" applyAlignment="1">
      <alignment horizontal="center"/>
    </xf>
    <xf numFmtId="39" fontId="6" fillId="0" borderId="10" xfId="0" applyNumberFormat="1" applyFont="1" applyBorder="1" applyAlignment="1">
      <alignment horizontal="center"/>
    </xf>
    <xf numFmtId="39" fontId="6" fillId="0" borderId="8" xfId="0" applyNumberFormat="1" applyFont="1" applyBorder="1" applyAlignment="1">
      <alignment horizontal="center"/>
    </xf>
    <xf numFmtId="39" fontId="6" fillId="2" borderId="0" xfId="0" applyNumberFormat="1" applyFont="1" applyFill="1" applyAlignment="1">
      <alignment horizontal="center"/>
    </xf>
    <xf numFmtId="39" fontId="6" fillId="2" borderId="10" xfId="0" applyNumberFormat="1" applyFont="1" applyFill="1" applyBorder="1" applyAlignment="1">
      <alignment horizontal="center"/>
    </xf>
    <xf numFmtId="39" fontId="6" fillId="2" borderId="8" xfId="0" applyNumberFormat="1" applyFont="1" applyFill="1" applyBorder="1" applyAlignment="1">
      <alignment horizontal="center"/>
    </xf>
    <xf numFmtId="39" fontId="6" fillId="2" borderId="7" xfId="0" applyNumberFormat="1" applyFont="1" applyFill="1" applyBorder="1" applyAlignment="1">
      <alignment horizontal="center"/>
    </xf>
    <xf numFmtId="39" fontId="6" fillId="2" borderId="9" xfId="0" applyNumberFormat="1" applyFont="1" applyFill="1" applyBorder="1" applyAlignment="1">
      <alignment horizontal="center"/>
    </xf>
    <xf numFmtId="165" fontId="6" fillId="0" borderId="11" xfId="0" applyFont="1" applyBorder="1" applyAlignment="1">
      <alignment horizontal="center"/>
    </xf>
    <xf numFmtId="168" fontId="6" fillId="0" borderId="0" xfId="0" applyNumberFormat="1" applyFont="1" applyAlignment="1">
      <alignment horizontal="center"/>
    </xf>
    <xf numFmtId="168" fontId="6" fillId="2" borderId="0" xfId="0" applyNumberFormat="1" applyFont="1" applyFill="1" applyAlignment="1">
      <alignment horizontal="center"/>
    </xf>
    <xf numFmtId="168" fontId="6" fillId="2" borderId="8" xfId="0" applyNumberFormat="1" applyFont="1" applyFill="1" applyBorder="1" applyAlignment="1">
      <alignment horizontal="center"/>
    </xf>
    <xf numFmtId="168" fontId="6" fillId="2" borderId="7" xfId="0" applyNumberFormat="1" applyFont="1" applyFill="1" applyBorder="1" applyAlignment="1">
      <alignment horizontal="center"/>
    </xf>
    <xf numFmtId="165" fontId="6" fillId="0" borderId="8" xfId="0" applyFont="1" applyBorder="1" applyAlignment="1">
      <alignment horizontal="center"/>
    </xf>
    <xf numFmtId="2" fontId="6" fillId="0" borderId="0" xfId="0" applyNumberFormat="1" applyFont="1" applyAlignment="1">
      <alignment horizontal="center"/>
    </xf>
    <xf numFmtId="37" fontId="6" fillId="0" borderId="0" xfId="0" applyNumberFormat="1" applyFont="1" applyAlignment="1">
      <alignment horizontal="center"/>
    </xf>
    <xf numFmtId="2" fontId="6" fillId="2" borderId="0" xfId="0" applyNumberFormat="1" applyFont="1" applyFill="1" applyAlignment="1">
      <alignment horizontal="center"/>
    </xf>
    <xf numFmtId="165" fontId="6" fillId="2" borderId="1" xfId="0" applyFont="1" applyFill="1" applyBorder="1" applyAlignment="1">
      <alignment horizontal="center"/>
    </xf>
    <xf numFmtId="166" fontId="5" fillId="2" borderId="0" xfId="0" applyNumberFormat="1" applyFont="1" applyFill="1" applyAlignment="1">
      <alignment horizontal="center"/>
    </xf>
    <xf numFmtId="39" fontId="5" fillId="2" borderId="0" xfId="0" applyNumberFormat="1" applyFont="1" applyFill="1" applyAlignment="1">
      <alignment horizontal="center"/>
    </xf>
    <xf numFmtId="168" fontId="5" fillId="2" borderId="0" xfId="0" applyNumberFormat="1" applyFont="1" applyFill="1" applyAlignment="1">
      <alignment horizontal="center"/>
    </xf>
    <xf numFmtId="166" fontId="6" fillId="2" borderId="0" xfId="0" applyNumberFormat="1" applyFont="1" applyFill="1" applyAlignment="1">
      <alignment horizontal="center"/>
    </xf>
    <xf numFmtId="165" fontId="6" fillId="2" borderId="1" xfId="0" quotePrefix="1" applyFont="1" applyFill="1" applyBorder="1" applyAlignment="1">
      <alignment horizontal="center"/>
    </xf>
    <xf numFmtId="39" fontId="5" fillId="2" borderId="8" xfId="0" applyNumberFormat="1" applyFont="1" applyFill="1" applyBorder="1" applyAlignment="1">
      <alignment horizontal="center"/>
    </xf>
    <xf numFmtId="39" fontId="5" fillId="2" borderId="10" xfId="0" applyNumberFormat="1" applyFont="1" applyFill="1" applyBorder="1" applyAlignment="1">
      <alignment horizontal="center"/>
    </xf>
    <xf numFmtId="166" fontId="5" fillId="2" borderId="8" xfId="0" applyNumberFormat="1" applyFont="1" applyFill="1" applyBorder="1" applyAlignment="1">
      <alignment horizontal="center"/>
    </xf>
    <xf numFmtId="168" fontId="5" fillId="2" borderId="8" xfId="0" applyNumberFormat="1" applyFont="1" applyFill="1" applyBorder="1" applyAlignment="1">
      <alignment horizontal="center"/>
    </xf>
    <xf numFmtId="166" fontId="6" fillId="2" borderId="7" xfId="0" applyNumberFormat="1" applyFont="1" applyFill="1" applyBorder="1" applyAlignment="1">
      <alignment horizontal="center"/>
    </xf>
    <xf numFmtId="165" fontId="5" fillId="0" borderId="12" xfId="0" applyFont="1" applyBorder="1" applyAlignment="1">
      <alignment horizontal="center"/>
    </xf>
    <xf numFmtId="168" fontId="6" fillId="0" borderId="9" xfId="0" applyNumberFormat="1" applyFont="1" applyBorder="1" applyAlignment="1">
      <alignment horizontal="center"/>
    </xf>
    <xf numFmtId="165" fontId="6" fillId="0" borderId="13" xfId="0" applyFont="1" applyBorder="1" applyAlignment="1">
      <alignment horizontal="center"/>
    </xf>
    <xf numFmtId="165" fontId="6" fillId="0" borderId="9" xfId="0" applyFont="1" applyBorder="1" applyAlignment="1">
      <alignment horizontal="center"/>
    </xf>
    <xf numFmtId="165" fontId="5" fillId="0" borderId="9" xfId="0" applyFont="1" applyBorder="1" applyAlignment="1">
      <alignment horizontal="center"/>
    </xf>
    <xf numFmtId="168" fontId="5" fillId="0" borderId="9" xfId="0" applyNumberFormat="1" applyFont="1" applyBorder="1" applyAlignment="1">
      <alignment horizontal="center"/>
    </xf>
    <xf numFmtId="165" fontId="6" fillId="0" borderId="14" xfId="0" applyFont="1" applyBorder="1" applyAlignment="1">
      <alignment horizontal="center"/>
    </xf>
    <xf numFmtId="165" fontId="6" fillId="0" borderId="15" xfId="0" applyFont="1" applyBorder="1" applyAlignment="1">
      <alignment horizontal="center"/>
    </xf>
    <xf numFmtId="165" fontId="6" fillId="0" borderId="12" xfId="0" applyFont="1" applyBorder="1" applyAlignment="1">
      <alignment horizontal="center"/>
    </xf>
    <xf numFmtId="165" fontId="6" fillId="0" borderId="16" xfId="0" applyFont="1" applyBorder="1" applyAlignment="1">
      <alignment horizontal="center"/>
    </xf>
    <xf numFmtId="166" fontId="6" fillId="0" borderId="16" xfId="0" applyNumberFormat="1" applyFont="1" applyBorder="1" applyAlignment="1">
      <alignment horizontal="center"/>
    </xf>
    <xf numFmtId="165" fontId="6" fillId="0" borderId="17" xfId="0" applyFont="1" applyBorder="1" applyAlignment="1">
      <alignment horizontal="center"/>
    </xf>
    <xf numFmtId="165" fontId="5" fillId="0" borderId="18" xfId="0" applyFont="1" applyBorder="1"/>
    <xf numFmtId="165" fontId="5" fillId="0" borderId="1" xfId="0" applyFont="1" applyBorder="1"/>
    <xf numFmtId="171" fontId="5" fillId="0" borderId="6" xfId="0" applyNumberFormat="1" applyFont="1" applyBorder="1" applyAlignment="1">
      <alignment horizontal="center"/>
    </xf>
    <xf numFmtId="171" fontId="5" fillId="0" borderId="0" xfId="0" applyNumberFormat="1" applyFont="1" applyAlignment="1">
      <alignment horizontal="center"/>
    </xf>
    <xf numFmtId="171" fontId="5" fillId="0" borderId="8" xfId="0" applyNumberFormat="1" applyFont="1" applyBorder="1" applyAlignment="1">
      <alignment horizontal="center"/>
    </xf>
    <xf numFmtId="49" fontId="6" fillId="0" borderId="1" xfId="0" applyNumberFormat="1" applyFont="1" applyBorder="1" applyAlignment="1">
      <alignment horizontal="center"/>
    </xf>
    <xf numFmtId="165" fontId="0" fillId="0" borderId="12" xfId="0" applyBorder="1"/>
    <xf numFmtId="165" fontId="0" fillId="0" borderId="0" xfId="0" applyAlignment="1">
      <alignment horizontal="left"/>
    </xf>
    <xf numFmtId="165" fontId="5" fillId="0" borderId="19" xfId="0" applyFont="1" applyBorder="1" applyAlignment="1">
      <alignment horizontal="center"/>
    </xf>
    <xf numFmtId="165" fontId="6" fillId="0" borderId="19" xfId="0" applyFont="1" applyBorder="1" applyAlignment="1">
      <alignment horizontal="center"/>
    </xf>
    <xf numFmtId="165" fontId="6" fillId="0" borderId="19" xfId="0" quotePrefix="1" applyFont="1" applyBorder="1" applyAlignment="1">
      <alignment horizontal="center"/>
    </xf>
    <xf numFmtId="165" fontId="5" fillId="0" borderId="13" xfId="0" applyFont="1" applyBorder="1"/>
    <xf numFmtId="165" fontId="6" fillId="0" borderId="20" xfId="0" applyFont="1" applyBorder="1" applyAlignment="1">
      <alignment horizontal="center"/>
    </xf>
    <xf numFmtId="165" fontId="6" fillId="0" borderId="21" xfId="0" applyFont="1" applyBorder="1" applyAlignment="1">
      <alignment horizontal="center"/>
    </xf>
    <xf numFmtId="2" fontId="6" fillId="0" borderId="22" xfId="0" applyNumberFormat="1" applyFont="1" applyBorder="1" applyAlignment="1">
      <alignment horizontal="center"/>
    </xf>
    <xf numFmtId="2" fontId="6" fillId="0" borderId="12" xfId="0" applyNumberFormat="1" applyFont="1" applyBorder="1" applyAlignment="1">
      <alignment horizontal="center"/>
    </xf>
    <xf numFmtId="2" fontId="6" fillId="2" borderId="12" xfId="0" applyNumberFormat="1" applyFont="1" applyFill="1" applyBorder="1" applyAlignment="1">
      <alignment horizontal="center"/>
    </xf>
    <xf numFmtId="2" fontId="6" fillId="2" borderId="23" xfId="0" applyNumberFormat="1" applyFont="1" applyFill="1" applyBorder="1" applyAlignment="1">
      <alignment horizontal="center"/>
    </xf>
    <xf numFmtId="2" fontId="6" fillId="2" borderId="16" xfId="0" applyNumberFormat="1" applyFont="1" applyFill="1" applyBorder="1" applyAlignment="1">
      <alignment horizontal="center"/>
    </xf>
    <xf numFmtId="2" fontId="6" fillId="2" borderId="24" xfId="0" applyNumberFormat="1" applyFont="1" applyFill="1" applyBorder="1" applyAlignment="1">
      <alignment horizontal="center"/>
    </xf>
    <xf numFmtId="2" fontId="6" fillId="2" borderId="17" xfId="0" applyNumberFormat="1" applyFont="1" applyFill="1" applyBorder="1" applyAlignment="1">
      <alignment horizontal="center"/>
    </xf>
    <xf numFmtId="2" fontId="6" fillId="0" borderId="24" xfId="0" applyNumberFormat="1" applyFont="1" applyBorder="1" applyAlignment="1">
      <alignment horizontal="center"/>
    </xf>
    <xf numFmtId="2" fontId="6" fillId="0" borderId="17" xfId="0" applyNumberFormat="1" applyFont="1" applyBorder="1" applyAlignment="1">
      <alignment horizontal="center"/>
    </xf>
    <xf numFmtId="165" fontId="10" fillId="0" borderId="25" xfId="0" applyFont="1" applyBorder="1" applyAlignment="1">
      <alignment horizontal="center" vertical="center"/>
    </xf>
    <xf numFmtId="165" fontId="10" fillId="0" borderId="0" xfId="0" applyFont="1" applyAlignment="1">
      <alignment horizontal="centerContinuous"/>
    </xf>
    <xf numFmtId="165" fontId="10" fillId="0" borderId="0" xfId="0" applyFont="1"/>
    <xf numFmtId="165" fontId="9" fillId="0" borderId="0" xfId="0" applyFont="1"/>
    <xf numFmtId="165" fontId="9" fillId="0" borderId="0" xfId="0" applyFont="1" applyAlignment="1">
      <alignment vertical="center"/>
    </xf>
    <xf numFmtId="165" fontId="9" fillId="0" borderId="25" xfId="0" applyFont="1" applyBorder="1"/>
    <xf numFmtId="165" fontId="9" fillId="0" borderId="25" xfId="0" applyFont="1" applyBorder="1" applyAlignment="1">
      <alignment vertical="center"/>
    </xf>
    <xf numFmtId="165" fontId="9" fillId="0" borderId="0" xfId="0" applyFont="1" applyAlignment="1">
      <alignment horizontal="left" vertical="center"/>
    </xf>
    <xf numFmtId="165" fontId="9" fillId="0" borderId="0" xfId="0" applyFont="1" applyAlignment="1">
      <alignment horizontal="center" vertical="center"/>
    </xf>
    <xf numFmtId="165" fontId="9" fillId="0" borderId="25" xfId="0" applyFont="1" applyBorder="1" applyAlignment="1">
      <alignment horizontal="center"/>
    </xf>
    <xf numFmtId="165" fontId="9" fillId="0" borderId="0" xfId="0" applyFont="1" applyAlignment="1">
      <alignment horizontal="center"/>
    </xf>
    <xf numFmtId="165" fontId="14" fillId="0" borderId="25" xfId="0" applyFont="1" applyBorder="1" applyAlignment="1">
      <alignment horizontal="center"/>
    </xf>
    <xf numFmtId="165" fontId="9" fillId="0" borderId="0" xfId="0" applyFont="1" applyAlignment="1">
      <alignment horizontal="center" vertical="top"/>
    </xf>
    <xf numFmtId="165" fontId="9" fillId="0" borderId="0" xfId="0" applyFont="1" applyAlignment="1">
      <alignment vertical="top"/>
    </xf>
    <xf numFmtId="166" fontId="6" fillId="3" borderId="6" xfId="0" applyNumberFormat="1" applyFont="1" applyFill="1" applyBorder="1" applyAlignment="1" applyProtection="1">
      <alignment horizontal="center"/>
      <protection locked="0"/>
    </xf>
    <xf numFmtId="166" fontId="6" fillId="3" borderId="7" xfId="0" applyNumberFormat="1" applyFont="1" applyFill="1" applyBorder="1" applyAlignment="1" applyProtection="1">
      <alignment horizontal="center"/>
      <protection locked="0"/>
    </xf>
    <xf numFmtId="15" fontId="9" fillId="0" borderId="0" xfId="0" applyNumberFormat="1" applyFont="1" applyProtection="1">
      <protection locked="0"/>
    </xf>
    <xf numFmtId="165" fontId="12" fillId="0" borderId="0" xfId="0" applyFont="1" applyProtection="1">
      <protection locked="0"/>
    </xf>
    <xf numFmtId="165" fontId="10" fillId="0" borderId="0" xfId="0" applyFont="1" applyAlignment="1" applyProtection="1">
      <alignment horizontal="centerContinuous"/>
      <protection locked="0"/>
    </xf>
    <xf numFmtId="165" fontId="9" fillId="0" borderId="0" xfId="0" applyFont="1" applyProtection="1">
      <protection locked="0"/>
    </xf>
    <xf numFmtId="173" fontId="9" fillId="0" borderId="0" xfId="0" applyNumberFormat="1" applyFont="1" applyAlignment="1" applyProtection="1">
      <alignment horizontal="left"/>
      <protection locked="0"/>
    </xf>
    <xf numFmtId="165" fontId="6" fillId="3" borderId="1" xfId="0" applyFont="1" applyFill="1" applyBorder="1" applyProtection="1">
      <protection locked="0"/>
    </xf>
    <xf numFmtId="165" fontId="6" fillId="3" borderId="0" xfId="0" applyFont="1" applyFill="1" applyProtection="1">
      <protection locked="0"/>
    </xf>
    <xf numFmtId="165" fontId="0" fillId="3" borderId="0" xfId="0" applyFill="1" applyProtection="1">
      <protection locked="0"/>
    </xf>
    <xf numFmtId="171" fontId="5" fillId="0" borderId="10" xfId="0" applyNumberFormat="1" applyFont="1" applyBorder="1" applyAlignment="1">
      <alignment horizontal="center"/>
    </xf>
    <xf numFmtId="165" fontId="6" fillId="3" borderId="0" xfId="0" applyFont="1" applyFill="1" applyAlignment="1" applyProtection="1">
      <alignment horizontal="center"/>
      <protection locked="0"/>
    </xf>
    <xf numFmtId="165" fontId="7" fillId="3" borderId="12" xfId="0" applyFont="1" applyFill="1" applyBorder="1" applyAlignment="1" applyProtection="1">
      <alignment horizontal="center"/>
      <protection locked="0"/>
    </xf>
    <xf numFmtId="165" fontId="5" fillId="0" borderId="18" xfId="0" applyFont="1" applyBorder="1" applyAlignment="1">
      <alignment horizontal="center"/>
    </xf>
    <xf numFmtId="165" fontId="5" fillId="0" borderId="12" xfId="0" applyFont="1" applyBorder="1"/>
    <xf numFmtId="165" fontId="4" fillId="0" borderId="0" xfId="0" applyFont="1"/>
    <xf numFmtId="165" fontId="6" fillId="0" borderId="12" xfId="0" applyFont="1" applyBorder="1"/>
    <xf numFmtId="165" fontId="0" fillId="3" borderId="0" xfId="0" applyFill="1"/>
    <xf numFmtId="165" fontId="6" fillId="3" borderId="0" xfId="0" applyFont="1" applyFill="1" applyAlignment="1">
      <alignment horizontal="center"/>
    </xf>
    <xf numFmtId="165" fontId="7" fillId="3" borderId="0" xfId="0" applyFont="1" applyFill="1" applyAlignment="1">
      <alignment horizontal="center"/>
    </xf>
    <xf numFmtId="165" fontId="5" fillId="0" borderId="17" xfId="0" applyFont="1" applyBorder="1"/>
    <xf numFmtId="165" fontId="5" fillId="0" borderId="24" xfId="0" applyFont="1" applyBorder="1"/>
    <xf numFmtId="165" fontId="5" fillId="0" borderId="8" xfId="0" applyFont="1" applyBorder="1" applyAlignment="1">
      <alignment horizontal="center"/>
    </xf>
    <xf numFmtId="165" fontId="5" fillId="0" borderId="16" xfId="0" applyFont="1" applyBorder="1"/>
    <xf numFmtId="165" fontId="0" fillId="0" borderId="18" xfId="0" applyBorder="1"/>
    <xf numFmtId="165" fontId="0" fillId="0" borderId="5" xfId="0" applyBorder="1"/>
    <xf numFmtId="165" fontId="0" fillId="0" borderId="26" xfId="0" applyBorder="1"/>
    <xf numFmtId="165" fontId="6" fillId="0" borderId="1" xfId="0" applyFont="1" applyBorder="1"/>
    <xf numFmtId="165" fontId="6" fillId="0" borderId="0" xfId="0" applyFont="1"/>
    <xf numFmtId="165" fontId="5" fillId="0" borderId="16" xfId="0" applyFont="1" applyBorder="1" applyAlignment="1">
      <alignment horizontal="center"/>
    </xf>
    <xf numFmtId="165" fontId="5" fillId="0" borderId="27" xfId="0" applyFont="1" applyBorder="1" applyAlignment="1">
      <alignment horizontal="center"/>
    </xf>
    <xf numFmtId="165" fontId="5" fillId="0" borderId="11" xfId="0" applyFont="1" applyBorder="1" applyAlignment="1">
      <alignment horizontal="center"/>
    </xf>
    <xf numFmtId="165" fontId="6" fillId="2" borderId="0" xfId="0" applyFont="1" applyFill="1" applyAlignment="1">
      <alignment horizontal="center"/>
    </xf>
    <xf numFmtId="165" fontId="5" fillId="2" borderId="0" xfId="0" applyFont="1" applyFill="1" applyAlignment="1">
      <alignment horizontal="center"/>
    </xf>
    <xf numFmtId="165" fontId="6" fillId="0" borderId="28" xfId="0" applyFont="1" applyBorder="1" applyAlignment="1">
      <alignment horizontal="center"/>
    </xf>
    <xf numFmtId="165" fontId="6" fillId="0" borderId="10" xfId="0" applyFont="1" applyBorder="1" applyAlignment="1">
      <alignment horizontal="center"/>
    </xf>
    <xf numFmtId="165" fontId="5" fillId="0" borderId="10" xfId="0" applyFont="1" applyBorder="1" applyAlignment="1">
      <alignment horizontal="center"/>
    </xf>
    <xf numFmtId="165" fontId="5" fillId="2" borderId="10" xfId="0" applyFont="1" applyFill="1" applyBorder="1" applyAlignment="1">
      <alignment horizontal="center"/>
    </xf>
    <xf numFmtId="37" fontId="5" fillId="0" borderId="0" xfId="0" applyNumberFormat="1" applyFont="1"/>
    <xf numFmtId="165" fontId="7" fillId="0" borderId="0" xfId="0" applyFont="1"/>
    <xf numFmtId="165" fontId="7" fillId="0" borderId="8" xfId="0" applyFont="1" applyBorder="1" applyAlignment="1">
      <alignment horizontal="center"/>
    </xf>
    <xf numFmtId="2" fontId="0" fillId="0" borderId="0" xfId="0" applyNumberFormat="1"/>
    <xf numFmtId="165" fontId="6" fillId="2" borderId="10" xfId="0" applyFont="1" applyFill="1" applyBorder="1" applyAlignment="1">
      <alignment horizontal="center"/>
    </xf>
    <xf numFmtId="165" fontId="6" fillId="2" borderId="9" xfId="0" applyFont="1" applyFill="1" applyBorder="1" applyAlignment="1">
      <alignment horizontal="center"/>
    </xf>
    <xf numFmtId="2" fontId="5" fillId="0" borderId="0" xfId="0" applyNumberFormat="1" applyFont="1"/>
    <xf numFmtId="165" fontId="5" fillId="0" borderId="26" xfId="0" applyFont="1" applyBorder="1" applyAlignment="1">
      <alignment horizontal="center"/>
    </xf>
    <xf numFmtId="165" fontId="5" fillId="0" borderId="29" xfId="0" applyFont="1" applyBorder="1" applyAlignment="1">
      <alignment horizontal="center"/>
    </xf>
    <xf numFmtId="170" fontId="5" fillId="0" borderId="0" xfId="0" applyNumberFormat="1" applyFont="1" applyAlignment="1">
      <alignment horizontal="center"/>
    </xf>
    <xf numFmtId="165" fontId="9" fillId="0" borderId="30" xfId="0" applyFont="1" applyBorder="1" applyAlignment="1">
      <alignment vertical="center"/>
    </xf>
    <xf numFmtId="165" fontId="9" fillId="0" borderId="30" xfId="0" applyFont="1" applyBorder="1"/>
    <xf numFmtId="165" fontId="14" fillId="0" borderId="25" xfId="0" applyFont="1" applyBorder="1" applyAlignment="1">
      <alignment vertical="center"/>
    </xf>
    <xf numFmtId="9" fontId="6" fillId="0" borderId="0" xfId="2" applyFont="1" applyBorder="1" applyAlignment="1" applyProtection="1">
      <alignment horizontal="center"/>
    </xf>
    <xf numFmtId="2" fontId="15" fillId="0" borderId="0" xfId="1" applyNumberFormat="1" applyFont="1" applyAlignment="1">
      <alignment horizontal="right"/>
    </xf>
    <xf numFmtId="165" fontId="5" fillId="0" borderId="0" xfId="0" applyFont="1" applyAlignment="1">
      <alignment horizontal="left"/>
    </xf>
    <xf numFmtId="169" fontId="6" fillId="3" borderId="6" xfId="0" applyNumberFormat="1" applyFont="1" applyFill="1" applyBorder="1" applyAlignment="1" applyProtection="1">
      <alignment horizontal="center"/>
      <protection locked="0"/>
    </xf>
    <xf numFmtId="170" fontId="6" fillId="0" borderId="0" xfId="0" applyNumberFormat="1" applyFont="1" applyAlignment="1">
      <alignment horizontal="center"/>
    </xf>
    <xf numFmtId="172" fontId="5" fillId="0" borderId="6" xfId="0" applyNumberFormat="1" applyFont="1" applyBorder="1" applyAlignment="1">
      <alignment horizontal="right"/>
    </xf>
    <xf numFmtId="172" fontId="5" fillId="0" borderId="0" xfId="0" applyNumberFormat="1" applyFont="1" applyAlignment="1">
      <alignment horizontal="right"/>
    </xf>
    <xf numFmtId="172" fontId="6" fillId="0" borderId="7" xfId="0" applyNumberFormat="1" applyFont="1" applyBorder="1" applyAlignment="1">
      <alignment horizontal="right"/>
    </xf>
    <xf numFmtId="165" fontId="9" fillId="0" borderId="0" xfId="0" applyFont="1" applyAlignment="1" applyProtection="1">
      <alignment vertical="center"/>
      <protection locked="0"/>
    </xf>
    <xf numFmtId="165" fontId="9" fillId="0" borderId="0" xfId="0" applyFont="1" applyAlignment="1" applyProtection="1">
      <alignment horizontal="centerContinuous" vertical="center"/>
      <protection locked="0"/>
    </xf>
    <xf numFmtId="165" fontId="9" fillId="0" borderId="0" xfId="0" applyFont="1" applyAlignment="1" applyProtection="1">
      <alignment horizontal="left" vertical="center"/>
      <protection locked="0"/>
    </xf>
    <xf numFmtId="165" fontId="9" fillId="0" borderId="0" xfId="0" applyFont="1" applyAlignment="1" applyProtection="1">
      <alignment horizontal="center" vertical="center"/>
      <protection locked="0"/>
    </xf>
    <xf numFmtId="165" fontId="9" fillId="0" borderId="0" xfId="0" applyFont="1" applyAlignment="1" applyProtection="1">
      <alignment horizontal="center"/>
      <protection locked="0"/>
    </xf>
    <xf numFmtId="165" fontId="9" fillId="0" borderId="0" xfId="0" applyFont="1" applyAlignment="1" applyProtection="1">
      <alignment horizontal="center" vertical="top"/>
      <protection locked="0"/>
    </xf>
    <xf numFmtId="165" fontId="9" fillId="0" borderId="0" xfId="0" applyFont="1" applyAlignment="1" applyProtection="1">
      <alignment vertical="top"/>
      <protection locked="0"/>
    </xf>
    <xf numFmtId="165" fontId="10" fillId="0" borderId="25" xfId="0" applyFont="1" applyBorder="1" applyAlignment="1">
      <alignment horizontal="left" vertical="center"/>
    </xf>
    <xf numFmtId="165" fontId="14" fillId="0" borderId="30" xfId="0" applyFont="1" applyBorder="1" applyAlignment="1">
      <alignment horizontal="center"/>
    </xf>
    <xf numFmtId="165" fontId="9" fillId="0" borderId="0" xfId="0" applyFont="1" applyAlignment="1" applyProtection="1">
      <alignment horizontal="right"/>
      <protection locked="0"/>
    </xf>
    <xf numFmtId="165" fontId="9" fillId="0" borderId="0" xfId="0" applyFont="1" applyAlignment="1">
      <alignment horizontal="right"/>
    </xf>
    <xf numFmtId="169" fontId="5" fillId="3" borderId="7" xfId="0" applyNumberFormat="1" applyFont="1" applyFill="1" applyBorder="1" applyAlignment="1" applyProtection="1">
      <alignment horizontal="center"/>
      <protection locked="0"/>
    </xf>
    <xf numFmtId="169" fontId="6" fillId="3" borderId="8" xfId="0" applyNumberFormat="1" applyFont="1" applyFill="1" applyBorder="1" applyAlignment="1" applyProtection="1">
      <alignment horizontal="center"/>
      <protection locked="0"/>
    </xf>
    <xf numFmtId="169" fontId="6" fillId="0" borderId="16" xfId="0" applyNumberFormat="1" applyFont="1" applyBorder="1" applyAlignment="1">
      <alignment horizontal="center"/>
    </xf>
    <xf numFmtId="169" fontId="6" fillId="0" borderId="12" xfId="0" applyNumberFormat="1" applyFont="1" applyBorder="1" applyAlignment="1">
      <alignment horizontal="center"/>
    </xf>
    <xf numFmtId="2" fontId="16" fillId="0" borderId="0" xfId="1" applyNumberFormat="1" applyAlignment="1">
      <alignment horizontal="right"/>
    </xf>
    <xf numFmtId="165" fontId="18" fillId="0" borderId="32" xfId="0" applyFont="1" applyBorder="1" applyAlignment="1">
      <alignment horizontal="center"/>
    </xf>
    <xf numFmtId="165" fontId="18" fillId="0" borderId="33" xfId="0" applyFont="1" applyBorder="1" applyAlignment="1">
      <alignment horizontal="center"/>
    </xf>
    <xf numFmtId="165" fontId="19" fillId="0" borderId="33" xfId="0" applyFont="1" applyBorder="1"/>
    <xf numFmtId="2" fontId="18" fillId="0" borderId="34" xfId="0" applyNumberFormat="1" applyFont="1" applyBorder="1" applyAlignment="1">
      <alignment horizontal="right"/>
    </xf>
    <xf numFmtId="2" fontId="18" fillId="0" borderId="33" xfId="0" applyNumberFormat="1" applyFont="1" applyBorder="1" applyAlignment="1">
      <alignment horizontal="right"/>
    </xf>
    <xf numFmtId="2" fontId="18" fillId="2" borderId="33" xfId="0" applyNumberFormat="1" applyFont="1" applyFill="1" applyBorder="1" applyAlignment="1">
      <alignment horizontal="center"/>
    </xf>
    <xf numFmtId="2" fontId="18" fillId="2" borderId="35" xfId="0" applyNumberFormat="1" applyFont="1" applyFill="1" applyBorder="1" applyAlignment="1">
      <alignment horizontal="center"/>
    </xf>
    <xf numFmtId="2" fontId="18" fillId="2" borderId="36" xfId="0" applyNumberFormat="1" applyFont="1" applyFill="1" applyBorder="1" applyAlignment="1">
      <alignment horizontal="center"/>
    </xf>
    <xf numFmtId="2" fontId="18" fillId="2" borderId="33" xfId="0" applyNumberFormat="1" applyFont="1" applyFill="1" applyBorder="1" applyAlignment="1">
      <alignment horizontal="right"/>
    </xf>
    <xf numFmtId="2" fontId="18" fillId="2" borderId="34" xfId="0" applyNumberFormat="1" applyFont="1" applyFill="1" applyBorder="1" applyAlignment="1">
      <alignment horizontal="right"/>
    </xf>
    <xf numFmtId="2" fontId="18" fillId="0" borderId="37" xfId="0" applyNumberFormat="1" applyFont="1" applyBorder="1" applyAlignment="1">
      <alignment horizontal="center"/>
    </xf>
    <xf numFmtId="175" fontId="18" fillId="4" borderId="33" xfId="0" applyNumberFormat="1" applyFont="1" applyFill="1" applyBorder="1" applyAlignment="1" applyProtection="1">
      <alignment horizontal="center"/>
      <protection locked="0"/>
    </xf>
    <xf numFmtId="2" fontId="18" fillId="4" borderId="34" xfId="0" applyNumberFormat="1" applyFont="1" applyFill="1" applyBorder="1" applyAlignment="1" applyProtection="1">
      <alignment horizontal="right"/>
      <protection locked="0"/>
    </xf>
    <xf numFmtId="2" fontId="18" fillId="4" borderId="33" xfId="0" applyNumberFormat="1" applyFont="1" applyFill="1" applyBorder="1" applyAlignment="1" applyProtection="1">
      <alignment horizontal="right"/>
      <protection locked="0"/>
    </xf>
    <xf numFmtId="2" fontId="18" fillId="4" borderId="33" xfId="0" applyNumberFormat="1" applyFont="1" applyFill="1" applyBorder="1" applyAlignment="1" applyProtection="1">
      <alignment horizontal="center"/>
      <protection locked="0"/>
    </xf>
    <xf numFmtId="2" fontId="18" fillId="4" borderId="35" xfId="0" applyNumberFormat="1" applyFont="1" applyFill="1" applyBorder="1" applyAlignment="1" applyProtection="1">
      <alignment horizontal="center"/>
      <protection locked="0"/>
    </xf>
    <xf numFmtId="2" fontId="18" fillId="4" borderId="36" xfId="0" applyNumberFormat="1" applyFont="1" applyFill="1" applyBorder="1" applyAlignment="1" applyProtection="1">
      <alignment horizontal="center"/>
      <protection locked="0"/>
    </xf>
    <xf numFmtId="171" fontId="5" fillId="2" borderId="0" xfId="0" applyNumberFormat="1" applyFont="1" applyFill="1" applyAlignment="1">
      <alignment horizontal="center"/>
    </xf>
    <xf numFmtId="166" fontId="0" fillId="0" borderId="0" xfId="0" applyNumberFormat="1"/>
    <xf numFmtId="169" fontId="0" fillId="0" borderId="0" xfId="0" applyNumberFormat="1"/>
    <xf numFmtId="0" fontId="5" fillId="0" borderId="0" xfId="0" applyNumberFormat="1" applyFont="1"/>
    <xf numFmtId="171" fontId="5" fillId="0" borderId="0" xfId="0" applyNumberFormat="1" applyFont="1"/>
    <xf numFmtId="168" fontId="5" fillId="0" borderId="0" xfId="0" applyNumberFormat="1" applyFont="1"/>
    <xf numFmtId="0" fontId="0" fillId="0" borderId="0" xfId="0" applyNumberFormat="1"/>
    <xf numFmtId="171" fontId="0" fillId="0" borderId="0" xfId="0" applyNumberFormat="1"/>
    <xf numFmtId="165" fontId="6" fillId="0" borderId="0" xfId="0" quotePrefix="1" applyFont="1" applyAlignment="1">
      <alignment horizontal="center"/>
    </xf>
    <xf numFmtId="174" fontId="5" fillId="0" borderId="6" xfId="0" applyNumberFormat="1" applyFont="1" applyBorder="1" applyAlignment="1">
      <alignment horizontal="center"/>
    </xf>
    <xf numFmtId="174" fontId="6" fillId="0" borderId="6" xfId="0" applyNumberFormat="1" applyFont="1" applyBorder="1" applyAlignment="1">
      <alignment horizontal="center"/>
    </xf>
    <xf numFmtId="176" fontId="5" fillId="0" borderId="0" xfId="0" applyNumberFormat="1" applyFont="1" applyAlignment="1" applyProtection="1">
      <alignment horizontal="center"/>
      <protection locked="0"/>
    </xf>
    <xf numFmtId="2" fontId="6" fillId="0" borderId="0" xfId="0" quotePrefix="1" applyNumberFormat="1" applyFont="1" applyAlignment="1">
      <alignment horizontal="center"/>
    </xf>
    <xf numFmtId="2" fontId="6" fillId="2" borderId="0" xfId="0" quotePrefix="1" applyNumberFormat="1" applyFont="1" applyFill="1" applyAlignment="1">
      <alignment horizontal="center"/>
    </xf>
    <xf numFmtId="174" fontId="5" fillId="0" borderId="0" xfId="0" applyNumberFormat="1" applyFont="1"/>
    <xf numFmtId="169" fontId="6" fillId="0" borderId="0" xfId="0" applyNumberFormat="1" applyFont="1" applyAlignment="1">
      <alignment horizontal="center"/>
    </xf>
    <xf numFmtId="169" fontId="16" fillId="0" borderId="0" xfId="1" applyNumberFormat="1" applyAlignment="1">
      <alignment horizontal="right"/>
    </xf>
    <xf numFmtId="170" fontId="0" fillId="0" borderId="0" xfId="0" applyNumberFormat="1"/>
    <xf numFmtId="171" fontId="6" fillId="2" borderId="7" xfId="0" applyNumberFormat="1" applyFont="1" applyFill="1" applyBorder="1" applyAlignment="1">
      <alignment horizontal="center"/>
    </xf>
    <xf numFmtId="164" fontId="0" fillId="0" borderId="0" xfId="0" applyNumberFormat="1"/>
    <xf numFmtId="171" fontId="5" fillId="4" borderId="8" xfId="0" applyNumberFormat="1" applyFont="1" applyFill="1" applyBorder="1" applyAlignment="1">
      <alignment horizontal="center"/>
    </xf>
    <xf numFmtId="37" fontId="0" fillId="0" borderId="0" xfId="0" applyNumberFormat="1"/>
    <xf numFmtId="2" fontId="17" fillId="0" borderId="0" xfId="1" applyNumberFormat="1" applyFont="1" applyAlignment="1">
      <alignment horizontal="right"/>
    </xf>
    <xf numFmtId="2" fontId="20" fillId="0" borderId="0" xfId="0" applyNumberFormat="1" applyFont="1"/>
    <xf numFmtId="167" fontId="5" fillId="0" borderId="7" xfId="0" applyNumberFormat="1" applyFont="1" applyBorder="1" applyAlignment="1">
      <alignment horizontal="center"/>
    </xf>
    <xf numFmtId="172" fontId="5" fillId="0" borderId="0" xfId="0" applyNumberFormat="1" applyFont="1" applyAlignment="1">
      <alignment horizontal="left" indent="2"/>
    </xf>
    <xf numFmtId="177" fontId="5" fillId="0" borderId="0" xfId="3" applyNumberFormat="1" applyFont="1" applyBorder="1" applyProtection="1"/>
    <xf numFmtId="164" fontId="6" fillId="0" borderId="24" xfId="3" applyFont="1" applyFill="1" applyBorder="1" applyAlignment="1" applyProtection="1">
      <alignment horizontal="right"/>
    </xf>
    <xf numFmtId="164" fontId="6" fillId="0" borderId="12" xfId="3" applyFont="1" applyBorder="1" applyAlignment="1" applyProtection="1">
      <alignment horizontal="right"/>
    </xf>
    <xf numFmtId="164" fontId="6" fillId="2" borderId="12" xfId="3" applyFont="1" applyFill="1" applyBorder="1" applyAlignment="1" applyProtection="1">
      <alignment horizontal="center"/>
    </xf>
    <xf numFmtId="164" fontId="6" fillId="2" borderId="23" xfId="3" applyFont="1" applyFill="1" applyBorder="1" applyAlignment="1" applyProtection="1">
      <alignment horizontal="center"/>
    </xf>
    <xf numFmtId="164" fontId="6" fillId="2" borderId="16" xfId="3" applyFont="1" applyFill="1" applyBorder="1" applyAlignment="1" applyProtection="1">
      <alignment horizontal="center"/>
    </xf>
    <xf numFmtId="164" fontId="6" fillId="0" borderId="24" xfId="3" applyFont="1" applyBorder="1" applyAlignment="1" applyProtection="1">
      <alignment horizontal="right"/>
    </xf>
    <xf numFmtId="176" fontId="6" fillId="0" borderId="31" xfId="0" applyNumberFormat="1" applyFont="1" applyBorder="1" applyAlignment="1">
      <alignment horizontal="center"/>
    </xf>
    <xf numFmtId="176" fontId="5" fillId="0" borderId="0" xfId="0" applyNumberFormat="1" applyFont="1" applyProtection="1">
      <protection locked="0"/>
    </xf>
    <xf numFmtId="177" fontId="5" fillId="0" borderId="0" xfId="3" applyNumberFormat="1" applyFont="1" applyBorder="1" applyAlignment="1" applyProtection="1">
      <alignment horizontal="center"/>
    </xf>
    <xf numFmtId="177" fontId="6" fillId="0" borderId="0" xfId="3" applyNumberFormat="1" applyFont="1" applyBorder="1" applyAlignment="1" applyProtection="1">
      <alignment horizontal="center"/>
    </xf>
    <xf numFmtId="165" fontId="6" fillId="4" borderId="0" xfId="0" applyFont="1" applyFill="1" applyAlignment="1">
      <alignment horizontal="center"/>
    </xf>
    <xf numFmtId="176" fontId="5" fillId="4" borderId="0" xfId="0" applyNumberFormat="1" applyFont="1" applyFill="1" applyAlignment="1" applyProtection="1">
      <alignment horizontal="center"/>
      <protection locked="0"/>
    </xf>
    <xf numFmtId="165" fontId="10" fillId="0" borderId="0" xfId="0" applyFont="1" applyAlignment="1">
      <alignment horizontal="center"/>
    </xf>
    <xf numFmtId="165" fontId="22" fillId="0" borderId="0" xfId="0" applyFont="1"/>
    <xf numFmtId="165" fontId="9" fillId="0" borderId="0" xfId="0" applyFont="1" applyAlignment="1" applyProtection="1">
      <alignment wrapText="1"/>
      <protection locked="0"/>
    </xf>
    <xf numFmtId="165" fontId="9" fillId="0" borderId="0" xfId="0" applyFont="1" applyAlignment="1">
      <alignment wrapText="1"/>
    </xf>
    <xf numFmtId="165" fontId="23" fillId="0" borderId="0" xfId="0" applyFont="1" applyAlignment="1">
      <alignment vertical="center" wrapText="1" readingOrder="2"/>
    </xf>
    <xf numFmtId="165" fontId="10" fillId="0" borderId="0" xfId="0" applyFont="1" applyProtection="1">
      <protection locked="0"/>
    </xf>
    <xf numFmtId="165" fontId="9" fillId="0" borderId="0" xfId="0" applyFont="1" applyAlignment="1" applyProtection="1">
      <alignment horizontal="centerContinuous"/>
      <protection locked="0"/>
    </xf>
    <xf numFmtId="16" fontId="10" fillId="0" borderId="0" xfId="0" applyNumberFormat="1" applyFont="1" applyProtection="1">
      <protection locked="0"/>
    </xf>
    <xf numFmtId="165" fontId="22" fillId="0" borderId="0" xfId="0" applyFont="1" applyProtection="1">
      <protection locked="0"/>
    </xf>
    <xf numFmtId="39" fontId="5" fillId="0" borderId="7" xfId="0" applyNumberFormat="1" applyFont="1" applyBorder="1" applyAlignment="1" applyProtection="1">
      <alignment horizontal="center"/>
      <protection locked="0"/>
    </xf>
    <xf numFmtId="172" fontId="5" fillId="0" borderId="7" xfId="0" applyNumberFormat="1" applyFont="1" applyBorder="1" applyAlignment="1">
      <alignment horizontal="right"/>
    </xf>
    <xf numFmtId="171" fontId="5" fillId="0" borderId="7" xfId="0" applyNumberFormat="1" applyFont="1" applyBorder="1" applyAlignment="1">
      <alignment horizontal="center"/>
    </xf>
    <xf numFmtId="167" fontId="6" fillId="0" borderId="8" xfId="0" applyNumberFormat="1" applyFont="1" applyBorder="1" applyAlignment="1">
      <alignment horizontal="center"/>
    </xf>
    <xf numFmtId="37" fontId="5" fillId="0" borderId="26" xfId="0" applyNumberFormat="1" applyFont="1" applyBorder="1" applyAlignment="1">
      <alignment horizontal="center"/>
    </xf>
    <xf numFmtId="165" fontId="7" fillId="0" borderId="0" xfId="0" applyFont="1" applyAlignment="1">
      <alignment horizontal="left"/>
    </xf>
    <xf numFmtId="170" fontId="5" fillId="0" borderId="0" xfId="0" applyNumberFormat="1" applyFont="1"/>
    <xf numFmtId="2" fontId="25" fillId="0" borderId="0" xfId="1" applyNumberFormat="1" applyFont="1" applyAlignment="1">
      <alignment horizontal="right"/>
    </xf>
    <xf numFmtId="165" fontId="6" fillId="3" borderId="1" xfId="0" applyFont="1" applyFill="1" applyBorder="1" applyAlignment="1">
      <alignment horizontal="center"/>
    </xf>
    <xf numFmtId="165" fontId="6" fillId="3" borderId="0" xfId="0" applyFont="1" applyFill="1" applyAlignment="1">
      <alignment horizontal="center"/>
    </xf>
    <xf numFmtId="165" fontId="6" fillId="3" borderId="12" xfId="0" applyFont="1" applyFill="1" applyBorder="1" applyAlignment="1">
      <alignment horizontal="center"/>
    </xf>
    <xf numFmtId="165" fontId="7" fillId="0" borderId="5" xfId="0" applyFont="1" applyBorder="1" applyAlignment="1">
      <alignment horizontal="center"/>
    </xf>
    <xf numFmtId="165" fontId="8" fillId="0" borderId="5" xfId="0" applyFont="1" applyBorder="1"/>
    <xf numFmtId="165" fontId="8" fillId="0" borderId="26" xfId="0" applyFont="1" applyBorder="1"/>
    <xf numFmtId="165" fontId="5" fillId="0" borderId="38" xfId="0" applyFont="1" applyBorder="1"/>
    <xf numFmtId="165" fontId="0" fillId="0" borderId="0" xfId="0"/>
    <xf numFmtId="165" fontId="0" fillId="0" borderId="19" xfId="0" applyBorder="1"/>
    <xf numFmtId="165" fontId="5" fillId="0" borderId="39" xfId="0" applyFont="1" applyBorder="1"/>
    <xf numFmtId="165" fontId="0" fillId="0" borderId="8" xfId="0" applyBorder="1"/>
    <xf numFmtId="165" fontId="0" fillId="0" borderId="40" xfId="0" applyBorder="1"/>
    <xf numFmtId="165" fontId="6" fillId="0" borderId="41" xfId="0" applyFont="1" applyBorder="1" applyAlignment="1">
      <alignment horizontal="left"/>
    </xf>
    <xf numFmtId="165" fontId="0" fillId="0" borderId="15" xfId="0" applyBorder="1" applyAlignment="1">
      <alignment horizontal="left"/>
    </xf>
    <xf numFmtId="165" fontId="0" fillId="0" borderId="42" xfId="0" applyBorder="1" applyAlignment="1">
      <alignment horizontal="left"/>
    </xf>
    <xf numFmtId="165" fontId="6" fillId="3" borderId="0" xfId="0" applyFont="1" applyFill="1" applyProtection="1">
      <protection locked="0"/>
    </xf>
    <xf numFmtId="165" fontId="0" fillId="3" borderId="0" xfId="0" applyFill="1" applyProtection="1">
      <protection locked="0"/>
    </xf>
    <xf numFmtId="165" fontId="0" fillId="3" borderId="12" xfId="0" applyFill="1" applyBorder="1" applyProtection="1">
      <protection locked="0"/>
    </xf>
    <xf numFmtId="165" fontId="5" fillId="0" borderId="0" xfId="0" applyFont="1"/>
    <xf numFmtId="165" fontId="5" fillId="0" borderId="19" xfId="0" applyFont="1" applyBorder="1"/>
    <xf numFmtId="165" fontId="7" fillId="0" borderId="0" xfId="0" applyFont="1" applyAlignment="1">
      <alignment horizontal="center"/>
    </xf>
    <xf numFmtId="165" fontId="6" fillId="3" borderId="1" xfId="0" applyFont="1" applyFill="1" applyBorder="1"/>
    <xf numFmtId="165" fontId="6" fillId="3" borderId="0" xfId="0" applyFont="1" applyFill="1"/>
    <xf numFmtId="165" fontId="6" fillId="2" borderId="1" xfId="0" applyFont="1" applyFill="1" applyBorder="1"/>
    <xf numFmtId="165" fontId="0" fillId="2" borderId="0" xfId="0" applyFill="1"/>
    <xf numFmtId="165" fontId="7" fillId="0" borderId="0" xfId="0" quotePrefix="1" applyFont="1" applyAlignment="1">
      <alignment horizontal="center"/>
    </xf>
    <xf numFmtId="165" fontId="0" fillId="0" borderId="0" xfId="0" applyAlignment="1">
      <alignment horizontal="center"/>
    </xf>
    <xf numFmtId="165" fontId="6" fillId="2" borderId="0" xfId="0" applyFont="1" applyFill="1"/>
    <xf numFmtId="165" fontId="9" fillId="0" borderId="0" xfId="0" applyFont="1" applyAlignment="1" applyProtection="1">
      <alignment horizontal="left" wrapText="1"/>
      <protection locked="0"/>
    </xf>
    <xf numFmtId="165" fontId="10" fillId="0" borderId="0" xfId="0" applyFont="1" applyAlignment="1">
      <alignment horizontal="center" vertical="center"/>
    </xf>
    <xf numFmtId="165" fontId="10" fillId="0" borderId="0" xfId="0" applyFont="1" applyAlignment="1">
      <alignment horizontal="center"/>
    </xf>
    <xf numFmtId="165" fontId="9" fillId="0" borderId="0" xfId="0" applyFont="1" applyAlignment="1">
      <alignment wrapText="1"/>
    </xf>
    <xf numFmtId="165" fontId="9" fillId="0" borderId="0" xfId="0" applyFont="1"/>
    <xf numFmtId="165" fontId="9" fillId="0" borderId="0" xfId="0" applyFont="1" applyAlignment="1">
      <alignment horizontal="left" wrapText="1"/>
    </xf>
    <xf numFmtId="173" fontId="10" fillId="0" borderId="0" xfId="0" applyNumberFormat="1" applyFont="1" applyAlignment="1" applyProtection="1">
      <alignment horizontal="left"/>
      <protection locked="0"/>
    </xf>
    <xf numFmtId="165" fontId="10" fillId="0" borderId="0" xfId="0" applyFont="1" applyAlignment="1" applyProtection="1">
      <alignment horizontal="center"/>
      <protection locked="0"/>
    </xf>
    <xf numFmtId="165" fontId="24" fillId="0" borderId="0" xfId="0" applyFont="1" applyAlignment="1">
      <alignment horizontal="center" vertical="center" readingOrder="1"/>
    </xf>
    <xf numFmtId="165" fontId="13" fillId="0" borderId="25" xfId="0" applyFont="1" applyBorder="1" applyAlignment="1">
      <alignment horizontal="center" vertical="center"/>
    </xf>
    <xf numFmtId="165" fontId="10" fillId="0" borderId="30" xfId="0" applyFont="1" applyBorder="1" applyAlignment="1">
      <alignment vertical="center"/>
    </xf>
    <xf numFmtId="165" fontId="10" fillId="0" borderId="7" xfId="0" applyFont="1" applyBorder="1" applyAlignment="1">
      <alignment vertical="center"/>
    </xf>
    <xf numFmtId="165" fontId="10" fillId="0" borderId="43" xfId="0" applyFont="1" applyBorder="1" applyAlignment="1">
      <alignment vertical="center"/>
    </xf>
    <xf numFmtId="165" fontId="10" fillId="0" borderId="25" xfId="0" applyFont="1" applyBorder="1" applyAlignment="1">
      <alignment horizontal="left" vertical="center"/>
    </xf>
  </cellXfs>
  <cellStyles count="5">
    <cellStyle name="Comma" xfId="3" builtinId="3"/>
    <cellStyle name="Normal" xfId="0" builtinId="0"/>
    <cellStyle name="Normal 2" xfId="4" xr:uid="{00000000-0005-0000-0000-000002000000}"/>
    <cellStyle name="Normal_93 U R" xfId="1" xr:uid="{00000000-0005-0000-0000-000003000000}"/>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4"/>
  <sheetViews>
    <sheetView view="pageBreakPreview" zoomScaleNormal="100" zoomScaleSheetLayoutView="100" workbookViewId="0">
      <selection activeCell="E16" sqref="E16"/>
    </sheetView>
  </sheetViews>
  <sheetFormatPr defaultColWidth="6.58203125" defaultRowHeight="13" x14ac:dyDescent="0.3"/>
  <cols>
    <col min="1" max="1" width="6.75" style="10" customWidth="1"/>
    <col min="2" max="2" width="10.25" style="10" bestFit="1" customWidth="1"/>
    <col min="3" max="3" width="8" style="10" customWidth="1"/>
    <col min="4" max="4" width="16.75" style="10" bestFit="1" customWidth="1"/>
    <col min="5" max="5" width="12.08203125" style="10" customWidth="1"/>
    <col min="6" max="6" width="15" style="10" customWidth="1"/>
    <col min="7" max="7" width="10.75" style="10" customWidth="1"/>
    <col min="8" max="8" width="12.33203125" style="10" customWidth="1"/>
    <col min="9" max="9" width="8.75" style="154" customWidth="1"/>
    <col min="10" max="10" width="7.33203125" style="73" customWidth="1"/>
    <col min="11" max="11" width="9.75" style="1" customWidth="1"/>
    <col min="12" max="12" width="17.08203125" style="73" customWidth="1"/>
    <col min="13" max="13" width="9.58203125" style="73" bestFit="1" customWidth="1"/>
    <col min="14" max="16384" width="6.58203125" style="1"/>
  </cols>
  <sheetData>
    <row r="1" spans="1:13" x14ac:dyDescent="0.3">
      <c r="A1" s="255" t="s">
        <v>161</v>
      </c>
      <c r="B1" s="256"/>
      <c r="C1" s="256"/>
      <c r="D1" s="256"/>
      <c r="E1" s="256"/>
      <c r="F1" s="256"/>
      <c r="G1" s="256"/>
      <c r="H1" s="257"/>
      <c r="I1" s="1"/>
      <c r="J1" s="1"/>
      <c r="L1" s="1"/>
      <c r="M1" s="1"/>
    </row>
    <row r="2" spans="1:13" x14ac:dyDescent="0.3">
      <c r="A2" s="2"/>
      <c r="B2" s="1"/>
      <c r="C2" s="1"/>
      <c r="H2" s="58"/>
      <c r="I2" s="1"/>
      <c r="J2" s="1"/>
      <c r="L2" s="1"/>
      <c r="M2" s="1"/>
    </row>
    <row r="3" spans="1:13" x14ac:dyDescent="0.3">
      <c r="A3" s="2"/>
      <c r="B3" s="1"/>
      <c r="C3" s="1"/>
      <c r="D3" s="1"/>
      <c r="E3" s="9"/>
      <c r="F3" s="236" t="s">
        <v>191</v>
      </c>
      <c r="G3" s="3"/>
      <c r="H3" s="58"/>
      <c r="I3" s="1"/>
      <c r="J3" s="1"/>
      <c r="L3" s="1"/>
      <c r="M3" s="1"/>
    </row>
    <row r="4" spans="1:13" ht="13.5" thickBot="1" x14ac:dyDescent="0.35">
      <c r="A4" s="2"/>
      <c r="B4" s="1"/>
      <c r="C4" s="1"/>
      <c r="D4" s="1"/>
      <c r="E4" s="1"/>
      <c r="F4" s="1"/>
      <c r="G4" s="125" t="s">
        <v>162</v>
      </c>
      <c r="H4" s="58"/>
      <c r="I4" s="1"/>
      <c r="J4" s="1"/>
      <c r="L4" s="1"/>
      <c r="M4" s="1"/>
    </row>
    <row r="5" spans="1:13" x14ac:dyDescent="0.3">
      <c r="A5" s="12"/>
      <c r="B5" s="129"/>
      <c r="C5" s="129"/>
      <c r="D5" s="129"/>
      <c r="E5" s="129"/>
      <c r="F5" s="129"/>
      <c r="G5" s="129"/>
      <c r="H5" s="136"/>
      <c r="I5" s="1"/>
      <c r="J5" s="1"/>
      <c r="L5" s="182" t="s">
        <v>9</v>
      </c>
      <c r="M5" s="182"/>
    </row>
    <row r="6" spans="1:13" x14ac:dyDescent="0.3">
      <c r="A6" s="2" t="s">
        <v>2</v>
      </c>
      <c r="B6" s="3" t="s">
        <v>3</v>
      </c>
      <c r="C6" s="3" t="s">
        <v>4</v>
      </c>
      <c r="D6" s="3" t="s">
        <v>13</v>
      </c>
      <c r="E6" s="3" t="s">
        <v>165</v>
      </c>
      <c r="F6" s="3" t="s">
        <v>165</v>
      </c>
      <c r="G6" s="21"/>
      <c r="H6" s="66" t="s">
        <v>9</v>
      </c>
      <c r="I6" s="1"/>
      <c r="J6" s="1"/>
      <c r="L6" s="183" t="s">
        <v>163</v>
      </c>
      <c r="M6" s="183"/>
    </row>
    <row r="7" spans="1:13" x14ac:dyDescent="0.3">
      <c r="A7" s="2" t="s">
        <v>10</v>
      </c>
      <c r="B7" s="3" t="s">
        <v>164</v>
      </c>
      <c r="C7" s="3" t="s">
        <v>12</v>
      </c>
      <c r="D7" s="3" t="s">
        <v>17</v>
      </c>
      <c r="E7" s="3" t="s">
        <v>168</v>
      </c>
      <c r="F7" s="3" t="s">
        <v>166</v>
      </c>
      <c r="G7" s="3"/>
      <c r="H7" s="66" t="s">
        <v>163</v>
      </c>
      <c r="I7" s="1"/>
      <c r="J7" s="1"/>
      <c r="L7" s="183" t="s">
        <v>22</v>
      </c>
      <c r="M7" s="183" t="s">
        <v>180</v>
      </c>
    </row>
    <row r="8" spans="1:13" x14ac:dyDescent="0.3">
      <c r="A8" s="2"/>
      <c r="B8" s="3"/>
      <c r="C8" s="3"/>
      <c r="D8" s="3"/>
      <c r="E8" s="158">
        <v>0.15</v>
      </c>
      <c r="F8" s="158">
        <v>0.15</v>
      </c>
      <c r="G8" s="3" t="s">
        <v>19</v>
      </c>
      <c r="H8" s="66" t="s">
        <v>22</v>
      </c>
      <c r="I8" s="1" t="s">
        <v>183</v>
      </c>
      <c r="J8" s="1" t="s">
        <v>184</v>
      </c>
      <c r="K8" s="1" t="s">
        <v>185</v>
      </c>
      <c r="L8" s="193">
        <v>44202</v>
      </c>
      <c r="M8" s="183" t="s">
        <v>181</v>
      </c>
    </row>
    <row r="9" spans="1:13" x14ac:dyDescent="0.3">
      <c r="A9" s="137"/>
      <c r="B9" s="138"/>
      <c r="C9" s="138"/>
      <c r="D9" s="138"/>
      <c r="F9" s="138"/>
      <c r="G9" s="138"/>
      <c r="H9" s="58"/>
      <c r="I9" s="1"/>
      <c r="J9" s="1"/>
      <c r="L9" s="184"/>
      <c r="M9" s="184"/>
    </row>
    <row r="10" spans="1:13" x14ac:dyDescent="0.3">
      <c r="A10" s="4" t="s">
        <v>25</v>
      </c>
      <c r="B10" s="161">
        <f>E81</f>
        <v>2607.2926899999998</v>
      </c>
      <c r="C10" s="163">
        <f t="shared" ref="C10:C26" si="0">K10</f>
        <v>52.291575000000002</v>
      </c>
      <c r="D10" s="163">
        <f>ROUND(SUM($B$10,C10),3)</f>
        <v>2659.5839999999998</v>
      </c>
      <c r="E10" s="163">
        <f>ROUND(D10+(D10*$E$8),3)</f>
        <v>3058.5219999999999</v>
      </c>
      <c r="F10" s="163">
        <f>ROUND(E10+(E10*$F$8),3)</f>
        <v>3517.3</v>
      </c>
      <c r="G10" s="163">
        <f>ROUND(F10,0)</f>
        <v>3517</v>
      </c>
      <c r="H10" s="226">
        <f>G10</f>
        <v>3517</v>
      </c>
      <c r="I10" s="253">
        <v>48.825000000000003</v>
      </c>
      <c r="J10" s="73">
        <f>I10*7.1%</f>
        <v>3.4665749999999997</v>
      </c>
      <c r="K10" s="225">
        <f>I10+J10</f>
        <v>52.291575000000002</v>
      </c>
      <c r="L10" s="194">
        <v>1939</v>
      </c>
      <c r="M10" s="185">
        <f>H10-L10</f>
        <v>1578</v>
      </c>
    </row>
    <row r="11" spans="1:13" x14ac:dyDescent="0.3">
      <c r="A11" s="2" t="s">
        <v>26</v>
      </c>
      <c r="B11" s="3"/>
      <c r="C11" s="164">
        <f t="shared" si="0"/>
        <v>63.702008999999997</v>
      </c>
      <c r="D11" s="164">
        <f t="shared" ref="D11:D26" si="1">ROUND(SUM($B$10,C11),3)</f>
        <v>2670.9949999999999</v>
      </c>
      <c r="E11" s="164">
        <f t="shared" ref="E11:E26" si="2">ROUND(D11+(D11*$E$8),3)</f>
        <v>3071.6439999999998</v>
      </c>
      <c r="F11" s="164">
        <f t="shared" ref="F11:F25" si="3">ROUND(E11+(E11*$F$8),3)</f>
        <v>3532.3910000000001</v>
      </c>
      <c r="G11" s="164">
        <f t="shared" ref="G11:G26" si="4">ROUND(F11,0)</f>
        <v>3532</v>
      </c>
      <c r="H11" s="227">
        <f t="shared" ref="H11:H26" si="5">IF(G11-L11=$H$10-$L$10,G11,IF(G11-L11&lt;$G$10-$L$10,G11+0,IF(G11-L11&gt;$G$10-$L$10,G11-0,FALSE)))</f>
        <v>3532</v>
      </c>
      <c r="I11" s="253">
        <v>59.478999999999999</v>
      </c>
      <c r="J11" s="73">
        <f t="shared" ref="J11:J26" si="6">I11*7.1%</f>
        <v>4.2230089999999993</v>
      </c>
      <c r="K11" s="225">
        <f t="shared" ref="K11:K26" si="7">I11+J11</f>
        <v>63.702008999999997</v>
      </c>
      <c r="L11" s="195">
        <v>1950</v>
      </c>
      <c r="M11" s="186">
        <f t="shared" ref="M11:M69" si="8">H11-L11</f>
        <v>1582</v>
      </c>
    </row>
    <row r="12" spans="1:13" x14ac:dyDescent="0.3">
      <c r="A12" s="2" t="s">
        <v>27</v>
      </c>
      <c r="B12" s="3"/>
      <c r="C12" s="164">
        <f t="shared" si="0"/>
        <v>72.197181</v>
      </c>
      <c r="D12" s="164">
        <f t="shared" si="1"/>
        <v>2679.49</v>
      </c>
      <c r="E12" s="164">
        <f t="shared" si="2"/>
        <v>3081.4140000000002</v>
      </c>
      <c r="F12" s="164">
        <f t="shared" si="3"/>
        <v>3543.6260000000002</v>
      </c>
      <c r="G12" s="164">
        <f t="shared" si="4"/>
        <v>3544</v>
      </c>
      <c r="H12" s="227">
        <f t="shared" si="5"/>
        <v>3544</v>
      </c>
      <c r="I12" s="253">
        <v>67.411000000000001</v>
      </c>
      <c r="J12" s="73">
        <f t="shared" si="6"/>
        <v>4.786181</v>
      </c>
      <c r="K12" s="225">
        <f t="shared" si="7"/>
        <v>72.197181</v>
      </c>
      <c r="L12" s="195">
        <v>1958</v>
      </c>
      <c r="M12" s="186">
        <f t="shared" si="8"/>
        <v>1586</v>
      </c>
    </row>
    <row r="13" spans="1:13" x14ac:dyDescent="0.3">
      <c r="A13" s="2" t="s">
        <v>28</v>
      </c>
      <c r="B13" s="3"/>
      <c r="C13" s="164">
        <f t="shared" si="0"/>
        <v>86.890229999999988</v>
      </c>
      <c r="D13" s="164">
        <f t="shared" si="1"/>
        <v>2694.183</v>
      </c>
      <c r="E13" s="164">
        <f t="shared" si="2"/>
        <v>3098.31</v>
      </c>
      <c r="F13" s="164">
        <f t="shared" si="3"/>
        <v>3563.0569999999998</v>
      </c>
      <c r="G13" s="164">
        <f t="shared" si="4"/>
        <v>3563</v>
      </c>
      <c r="H13" s="227">
        <f t="shared" si="5"/>
        <v>3563</v>
      </c>
      <c r="I13" s="253">
        <v>81.13</v>
      </c>
      <c r="J13" s="73">
        <f t="shared" si="6"/>
        <v>5.7602299999999991</v>
      </c>
      <c r="K13" s="225">
        <f t="shared" si="7"/>
        <v>86.890229999999988</v>
      </c>
      <c r="L13" s="195">
        <v>1972</v>
      </c>
      <c r="M13" s="186">
        <f t="shared" si="8"/>
        <v>1591</v>
      </c>
    </row>
    <row r="14" spans="1:13" x14ac:dyDescent="0.3">
      <c r="A14" s="2" t="s">
        <v>29</v>
      </c>
      <c r="B14" s="3"/>
      <c r="C14" s="164">
        <f t="shared" si="0"/>
        <v>106.76691899999999</v>
      </c>
      <c r="D14" s="164">
        <f t="shared" si="1"/>
        <v>2714.06</v>
      </c>
      <c r="E14" s="164">
        <f t="shared" si="2"/>
        <v>3121.1689999999999</v>
      </c>
      <c r="F14" s="164">
        <f t="shared" si="3"/>
        <v>3589.3440000000001</v>
      </c>
      <c r="G14" s="164">
        <f t="shared" si="4"/>
        <v>3589</v>
      </c>
      <c r="H14" s="227">
        <f t="shared" si="5"/>
        <v>3589</v>
      </c>
      <c r="I14" s="253">
        <v>99.688999999999993</v>
      </c>
      <c r="J14" s="73">
        <f t="shared" si="6"/>
        <v>7.0779189999999987</v>
      </c>
      <c r="K14" s="225">
        <f t="shared" si="7"/>
        <v>106.76691899999999</v>
      </c>
      <c r="L14" s="195">
        <v>1990</v>
      </c>
      <c r="M14" s="186">
        <f t="shared" si="8"/>
        <v>1599</v>
      </c>
    </row>
    <row r="15" spans="1:13" x14ac:dyDescent="0.3">
      <c r="A15" s="2" t="s">
        <v>30</v>
      </c>
      <c r="B15" s="3"/>
      <c r="C15" s="164">
        <f t="shared" si="0"/>
        <v>133.490511</v>
      </c>
      <c r="D15" s="164">
        <f t="shared" si="1"/>
        <v>2740.7829999999999</v>
      </c>
      <c r="E15" s="164">
        <f t="shared" si="2"/>
        <v>3151.9</v>
      </c>
      <c r="F15" s="164">
        <f t="shared" si="3"/>
        <v>3624.6849999999999</v>
      </c>
      <c r="G15" s="164">
        <f t="shared" si="4"/>
        <v>3625</v>
      </c>
      <c r="H15" s="227">
        <f t="shared" si="5"/>
        <v>3625</v>
      </c>
      <c r="I15" s="253">
        <v>124.64100000000001</v>
      </c>
      <c r="J15" s="73">
        <f t="shared" si="6"/>
        <v>8.8495109999999997</v>
      </c>
      <c r="K15" s="225">
        <f t="shared" si="7"/>
        <v>133.490511</v>
      </c>
      <c r="L15" s="195">
        <v>2015</v>
      </c>
      <c r="M15" s="186">
        <f t="shared" si="8"/>
        <v>1610</v>
      </c>
    </row>
    <row r="16" spans="1:13" x14ac:dyDescent="0.3">
      <c r="A16" s="2" t="s">
        <v>31</v>
      </c>
      <c r="B16" s="3"/>
      <c r="C16" s="164">
        <f t="shared" si="0"/>
        <v>155.90332800000002</v>
      </c>
      <c r="D16" s="164">
        <f t="shared" si="1"/>
        <v>2763.1959999999999</v>
      </c>
      <c r="E16" s="164">
        <f t="shared" si="2"/>
        <v>3177.6750000000002</v>
      </c>
      <c r="F16" s="164">
        <f t="shared" si="3"/>
        <v>3654.326</v>
      </c>
      <c r="G16" s="164">
        <f t="shared" si="4"/>
        <v>3654</v>
      </c>
      <c r="H16" s="227">
        <f t="shared" si="5"/>
        <v>3654</v>
      </c>
      <c r="I16" s="253">
        <v>145.56800000000001</v>
      </c>
      <c r="J16" s="73">
        <f t="shared" si="6"/>
        <v>10.335328000000001</v>
      </c>
      <c r="K16" s="225">
        <f t="shared" si="7"/>
        <v>155.90332800000002</v>
      </c>
      <c r="L16" s="195">
        <v>2036</v>
      </c>
      <c r="M16" s="186">
        <f t="shared" si="8"/>
        <v>1618</v>
      </c>
    </row>
    <row r="17" spans="1:13" x14ac:dyDescent="0.3">
      <c r="A17" s="2" t="s">
        <v>32</v>
      </c>
      <c r="B17" s="3"/>
      <c r="C17" s="164">
        <f t="shared" si="0"/>
        <v>202.77135900000002</v>
      </c>
      <c r="D17" s="164">
        <f t="shared" si="1"/>
        <v>2810.0639999999999</v>
      </c>
      <c r="E17" s="164">
        <f t="shared" si="2"/>
        <v>3231.5740000000001</v>
      </c>
      <c r="F17" s="164">
        <f t="shared" si="3"/>
        <v>3716.31</v>
      </c>
      <c r="G17" s="164">
        <f t="shared" si="4"/>
        <v>3716</v>
      </c>
      <c r="H17" s="227">
        <f t="shared" si="5"/>
        <v>3716</v>
      </c>
      <c r="I17" s="253">
        <v>189.32900000000001</v>
      </c>
      <c r="J17" s="73">
        <f t="shared" si="6"/>
        <v>13.442359</v>
      </c>
      <c r="K17" s="225">
        <f t="shared" si="7"/>
        <v>202.77135900000002</v>
      </c>
      <c r="L17" s="195">
        <v>2079</v>
      </c>
      <c r="M17" s="186">
        <f t="shared" si="8"/>
        <v>1637</v>
      </c>
    </row>
    <row r="18" spans="1:13" x14ac:dyDescent="0.3">
      <c r="A18" s="2" t="s">
        <v>33</v>
      </c>
      <c r="B18" s="3"/>
      <c r="C18" s="164">
        <f t="shared" si="0"/>
        <v>245.76558300000002</v>
      </c>
      <c r="D18" s="164">
        <f t="shared" si="1"/>
        <v>2853.058</v>
      </c>
      <c r="E18" s="164">
        <f t="shared" si="2"/>
        <v>3281.0169999999998</v>
      </c>
      <c r="F18" s="164">
        <f t="shared" si="3"/>
        <v>3773.17</v>
      </c>
      <c r="G18" s="164">
        <f t="shared" si="4"/>
        <v>3773</v>
      </c>
      <c r="H18" s="227">
        <f t="shared" si="5"/>
        <v>3773</v>
      </c>
      <c r="I18" s="253">
        <v>229.47300000000001</v>
      </c>
      <c r="J18" s="73">
        <f t="shared" si="6"/>
        <v>16.292583</v>
      </c>
      <c r="K18" s="225">
        <f t="shared" si="7"/>
        <v>245.76558300000002</v>
      </c>
      <c r="L18" s="195">
        <v>2119</v>
      </c>
      <c r="M18" s="186">
        <f t="shared" si="8"/>
        <v>1654</v>
      </c>
    </row>
    <row r="19" spans="1:13" x14ac:dyDescent="0.3">
      <c r="A19" s="2" t="s">
        <v>34</v>
      </c>
      <c r="B19" s="3"/>
      <c r="C19" s="164">
        <f t="shared" si="0"/>
        <v>284.407263</v>
      </c>
      <c r="D19" s="164">
        <f t="shared" si="1"/>
        <v>2891.7</v>
      </c>
      <c r="E19" s="164">
        <f t="shared" si="2"/>
        <v>3325.4549999999999</v>
      </c>
      <c r="F19" s="164">
        <f t="shared" si="3"/>
        <v>3824.2730000000001</v>
      </c>
      <c r="G19" s="164">
        <f t="shared" si="4"/>
        <v>3824</v>
      </c>
      <c r="H19" s="227">
        <f t="shared" si="5"/>
        <v>3824</v>
      </c>
      <c r="I19" s="253">
        <v>265.553</v>
      </c>
      <c r="J19" s="73">
        <f t="shared" si="6"/>
        <v>18.854263</v>
      </c>
      <c r="K19" s="225">
        <f t="shared" si="7"/>
        <v>284.407263</v>
      </c>
      <c r="L19" s="195">
        <v>2155</v>
      </c>
      <c r="M19" s="186">
        <f t="shared" si="8"/>
        <v>1669</v>
      </c>
    </row>
    <row r="20" spans="1:13" x14ac:dyDescent="0.3">
      <c r="A20" s="2" t="s">
        <v>35</v>
      </c>
      <c r="B20" s="3"/>
      <c r="C20" s="164">
        <f t="shared" si="0"/>
        <v>323.04894299999995</v>
      </c>
      <c r="D20" s="164">
        <f t="shared" si="1"/>
        <v>2930.3420000000001</v>
      </c>
      <c r="E20" s="164">
        <f>ROUND(D20+(D20*$E$8),3)</f>
        <v>3369.893</v>
      </c>
      <c r="F20" s="164">
        <f t="shared" si="3"/>
        <v>3875.377</v>
      </c>
      <c r="G20" s="164">
        <f t="shared" si="4"/>
        <v>3875</v>
      </c>
      <c r="H20" s="227">
        <f t="shared" si="5"/>
        <v>3875</v>
      </c>
      <c r="I20" s="253">
        <v>301.63299999999998</v>
      </c>
      <c r="J20" s="73">
        <f t="shared" si="6"/>
        <v>21.415942999999995</v>
      </c>
      <c r="K20" s="225">
        <f t="shared" si="7"/>
        <v>323.04894299999995</v>
      </c>
      <c r="L20" s="195">
        <v>2191</v>
      </c>
      <c r="M20" s="186">
        <f t="shared" si="8"/>
        <v>1684</v>
      </c>
    </row>
    <row r="21" spans="1:13" x14ac:dyDescent="0.3">
      <c r="A21" s="2" t="s">
        <v>36</v>
      </c>
      <c r="B21" s="3"/>
      <c r="C21" s="164">
        <f t="shared" si="0"/>
        <v>466.653978</v>
      </c>
      <c r="D21" s="164">
        <f t="shared" si="1"/>
        <v>3073.9470000000001</v>
      </c>
      <c r="E21" s="164">
        <f t="shared" si="2"/>
        <v>3535.0390000000002</v>
      </c>
      <c r="F21" s="164">
        <f t="shared" si="3"/>
        <v>4065.2950000000001</v>
      </c>
      <c r="G21" s="164">
        <f t="shared" si="4"/>
        <v>4065</v>
      </c>
      <c r="H21" s="227">
        <f t="shared" si="5"/>
        <v>4065</v>
      </c>
      <c r="I21" s="253">
        <v>435.71800000000002</v>
      </c>
      <c r="J21" s="73">
        <f t="shared" si="6"/>
        <v>30.935977999999999</v>
      </c>
      <c r="K21" s="225">
        <f t="shared" si="7"/>
        <v>466.653978</v>
      </c>
      <c r="L21" s="195">
        <v>2325</v>
      </c>
      <c r="M21" s="186">
        <f t="shared" si="8"/>
        <v>1740</v>
      </c>
    </row>
    <row r="22" spans="1:13" x14ac:dyDescent="0.3">
      <c r="A22" s="2" t="s">
        <v>37</v>
      </c>
      <c r="B22" s="3"/>
      <c r="C22" s="164">
        <f t="shared" si="0"/>
        <v>301.25516399999998</v>
      </c>
      <c r="D22" s="164">
        <f t="shared" si="1"/>
        <v>2908.5479999999998</v>
      </c>
      <c r="E22" s="164">
        <f t="shared" si="2"/>
        <v>3344.83</v>
      </c>
      <c r="F22" s="164">
        <f t="shared" si="3"/>
        <v>3846.5549999999998</v>
      </c>
      <c r="G22" s="164">
        <f t="shared" si="4"/>
        <v>3847</v>
      </c>
      <c r="H22" s="227">
        <f t="shared" si="5"/>
        <v>3847</v>
      </c>
      <c r="I22" s="253">
        <v>281.28399999999999</v>
      </c>
      <c r="J22" s="73">
        <f t="shared" si="6"/>
        <v>19.971163999999998</v>
      </c>
      <c r="K22" s="225">
        <f t="shared" si="7"/>
        <v>301.25516399999998</v>
      </c>
      <c r="L22" s="195">
        <v>2171</v>
      </c>
      <c r="M22" s="186">
        <f t="shared" si="8"/>
        <v>1676</v>
      </c>
    </row>
    <row r="23" spans="1:13" x14ac:dyDescent="0.3">
      <c r="A23" s="2" t="s">
        <v>38</v>
      </c>
      <c r="B23" s="3"/>
      <c r="C23" s="164">
        <f t="shared" si="0"/>
        <v>368.05771800000002</v>
      </c>
      <c r="D23" s="164">
        <f t="shared" si="1"/>
        <v>2975.35</v>
      </c>
      <c r="E23" s="164">
        <f t="shared" si="2"/>
        <v>3421.6529999999998</v>
      </c>
      <c r="F23" s="164">
        <f t="shared" si="3"/>
        <v>3934.9009999999998</v>
      </c>
      <c r="G23" s="164">
        <f t="shared" si="4"/>
        <v>3935</v>
      </c>
      <c r="H23" s="227">
        <f t="shared" si="5"/>
        <v>3935</v>
      </c>
      <c r="I23" s="253">
        <v>343.65800000000002</v>
      </c>
      <c r="J23" s="73">
        <f t="shared" si="6"/>
        <v>24.399718</v>
      </c>
      <c r="K23" s="225">
        <f t="shared" si="7"/>
        <v>368.05771800000002</v>
      </c>
      <c r="L23" s="195">
        <v>2233</v>
      </c>
      <c r="M23" s="186">
        <f t="shared" si="8"/>
        <v>1702</v>
      </c>
    </row>
    <row r="24" spans="1:13" x14ac:dyDescent="0.3">
      <c r="A24" s="2" t="s">
        <v>39</v>
      </c>
      <c r="B24" s="3"/>
      <c r="C24" s="164">
        <f t="shared" si="0"/>
        <v>358.59007800000001</v>
      </c>
      <c r="D24" s="164">
        <f t="shared" si="1"/>
        <v>2965.8829999999998</v>
      </c>
      <c r="E24" s="164">
        <f t="shared" si="2"/>
        <v>3410.7649999999999</v>
      </c>
      <c r="F24" s="164">
        <f t="shared" si="3"/>
        <v>3922.38</v>
      </c>
      <c r="G24" s="164">
        <f t="shared" si="4"/>
        <v>3922</v>
      </c>
      <c r="H24" s="227">
        <f t="shared" si="5"/>
        <v>3922</v>
      </c>
      <c r="I24" s="253">
        <v>334.81799999999998</v>
      </c>
      <c r="J24" s="73">
        <f t="shared" si="6"/>
        <v>23.772077999999997</v>
      </c>
      <c r="K24" s="225">
        <f t="shared" si="7"/>
        <v>358.59007800000001</v>
      </c>
      <c r="L24" s="195">
        <v>2224</v>
      </c>
      <c r="M24" s="186">
        <f t="shared" si="8"/>
        <v>1698</v>
      </c>
    </row>
    <row r="25" spans="1:13" x14ac:dyDescent="0.3">
      <c r="A25" s="5" t="s">
        <v>69</v>
      </c>
      <c r="B25" s="3"/>
      <c r="C25" s="164">
        <f t="shared" si="0"/>
        <v>155.90332800000002</v>
      </c>
      <c r="D25" s="164">
        <f t="shared" si="1"/>
        <v>2763.1959999999999</v>
      </c>
      <c r="E25" s="164">
        <f t="shared" si="2"/>
        <v>3177.6750000000002</v>
      </c>
      <c r="F25" s="164">
        <f t="shared" si="3"/>
        <v>3654.326</v>
      </c>
      <c r="G25" s="164">
        <f t="shared" si="4"/>
        <v>3654</v>
      </c>
      <c r="H25" s="227">
        <f t="shared" si="5"/>
        <v>3654</v>
      </c>
      <c r="I25" s="253">
        <v>145.56800000000001</v>
      </c>
      <c r="J25" s="73">
        <f t="shared" si="6"/>
        <v>10.335328000000001</v>
      </c>
      <c r="K25" s="225">
        <f t="shared" si="7"/>
        <v>155.90332800000002</v>
      </c>
      <c r="L25" s="195">
        <v>2036</v>
      </c>
      <c r="M25" s="186">
        <f t="shared" si="8"/>
        <v>1618</v>
      </c>
    </row>
    <row r="26" spans="1:13" x14ac:dyDescent="0.3">
      <c r="A26" s="5" t="s">
        <v>70</v>
      </c>
      <c r="B26" s="3"/>
      <c r="C26" s="164">
        <f t="shared" si="0"/>
        <v>358.59007800000001</v>
      </c>
      <c r="D26" s="164">
        <f t="shared" si="1"/>
        <v>2965.8829999999998</v>
      </c>
      <c r="E26" s="164">
        <f t="shared" si="2"/>
        <v>3410.7649999999999</v>
      </c>
      <c r="F26" s="164">
        <f>ROUND(E26+(E26*$F$8),3)</f>
        <v>3922.38</v>
      </c>
      <c r="G26" s="164">
        <f t="shared" si="4"/>
        <v>3922</v>
      </c>
      <c r="H26" s="227">
        <f t="shared" si="5"/>
        <v>3922</v>
      </c>
      <c r="I26" s="253">
        <v>334.81799999999998</v>
      </c>
      <c r="J26" s="73">
        <f t="shared" si="6"/>
        <v>23.772077999999997</v>
      </c>
      <c r="K26" s="225">
        <f t="shared" si="7"/>
        <v>358.59007800000001</v>
      </c>
      <c r="L26" s="195">
        <v>2224</v>
      </c>
      <c r="M26" s="186">
        <f t="shared" si="8"/>
        <v>1698</v>
      </c>
    </row>
    <row r="27" spans="1:13" x14ac:dyDescent="0.3">
      <c r="A27" s="2"/>
      <c r="B27" s="3"/>
      <c r="D27" s="140"/>
      <c r="E27" s="53"/>
      <c r="F27" s="140"/>
      <c r="G27" s="140"/>
      <c r="H27" s="228"/>
      <c r="I27" s="253"/>
      <c r="K27" s="225"/>
      <c r="L27" s="196"/>
      <c r="M27" s="187"/>
    </row>
    <row r="28" spans="1:13" x14ac:dyDescent="0.3">
      <c r="A28" s="141"/>
      <c r="B28" s="142"/>
      <c r="C28" s="143"/>
      <c r="D28" s="144"/>
      <c r="E28" s="49"/>
      <c r="F28" s="54"/>
      <c r="G28" s="54"/>
      <c r="H28" s="229"/>
      <c r="I28" s="253"/>
      <c r="K28" s="225"/>
      <c r="L28" s="197"/>
      <c r="M28" s="188"/>
    </row>
    <row r="29" spans="1:13" x14ac:dyDescent="0.3">
      <c r="A29" s="2" t="s">
        <v>40</v>
      </c>
      <c r="B29" s="162">
        <f>B10</f>
        <v>2607.2926899999998</v>
      </c>
      <c r="C29" s="163">
        <f t="shared" ref="C29:C37" si="9">K29</f>
        <v>89.158608000000001</v>
      </c>
      <c r="D29" s="164">
        <f t="shared" ref="D29:D37" si="10">ROUND(SUM($B$10,C29),3)</f>
        <v>2696.451</v>
      </c>
      <c r="E29" s="164">
        <f t="shared" ref="E29:E37" si="11">ROUND(D29+(D29*$E$8),3)</f>
        <v>3100.9189999999999</v>
      </c>
      <c r="F29" s="164">
        <f t="shared" ref="F29:F37" si="12">ROUND(E29+(E29*$F$8),3)</f>
        <v>3566.0569999999998</v>
      </c>
      <c r="G29" s="164">
        <f t="shared" ref="G29:G37" si="13">ROUND(F29,0)</f>
        <v>3566</v>
      </c>
      <c r="H29" s="227">
        <f t="shared" ref="H29:H37" si="14">IF(G29-L29=$H$10-$L$10,G29,IF(G29-L29&lt;$G$10-$L$10,G29+0,IF(G29-L29&gt;$G$10-$L$10,G29-0,FALSE)))</f>
        <v>3566</v>
      </c>
      <c r="I29" s="253">
        <v>83.248000000000005</v>
      </c>
      <c r="J29" s="73">
        <f t="shared" ref="J29:J37" si="15">I29*7.1%</f>
        <v>5.9106079999999999</v>
      </c>
      <c r="K29" s="225">
        <f t="shared" ref="K29:K37" si="16">I29+J29</f>
        <v>89.158608000000001</v>
      </c>
      <c r="L29" s="195">
        <v>1974</v>
      </c>
      <c r="M29" s="186">
        <f t="shared" si="8"/>
        <v>1592</v>
      </c>
    </row>
    <row r="30" spans="1:13" x14ac:dyDescent="0.3">
      <c r="A30" s="2" t="s">
        <v>96</v>
      </c>
      <c r="B30" s="3"/>
      <c r="C30" s="163">
        <f t="shared" si="9"/>
        <v>114.332463</v>
      </c>
      <c r="D30" s="164">
        <f t="shared" si="10"/>
        <v>2721.625</v>
      </c>
      <c r="E30" s="164">
        <f t="shared" si="11"/>
        <v>3129.8690000000001</v>
      </c>
      <c r="F30" s="164">
        <f t="shared" si="12"/>
        <v>3599.3490000000002</v>
      </c>
      <c r="G30" s="164">
        <f t="shared" si="13"/>
        <v>3599</v>
      </c>
      <c r="H30" s="227">
        <f t="shared" si="14"/>
        <v>3599</v>
      </c>
      <c r="I30" s="253">
        <v>106.753</v>
      </c>
      <c r="J30" s="73">
        <f t="shared" si="15"/>
        <v>7.5794629999999996</v>
      </c>
      <c r="K30" s="225">
        <f t="shared" si="16"/>
        <v>114.332463</v>
      </c>
      <c r="L30" s="195">
        <v>1997</v>
      </c>
      <c r="M30" s="186">
        <f t="shared" si="8"/>
        <v>1602</v>
      </c>
    </row>
    <row r="31" spans="1:13" x14ac:dyDescent="0.3">
      <c r="A31" s="2" t="s">
        <v>41</v>
      </c>
      <c r="B31" s="3"/>
      <c r="C31" s="163">
        <f t="shared" si="9"/>
        <v>103.667445</v>
      </c>
      <c r="D31" s="164">
        <f t="shared" si="10"/>
        <v>2710.96</v>
      </c>
      <c r="E31" s="164">
        <f t="shared" si="11"/>
        <v>3117.6039999999998</v>
      </c>
      <c r="F31" s="164">
        <f t="shared" si="12"/>
        <v>3585.2449999999999</v>
      </c>
      <c r="G31" s="164">
        <f t="shared" si="13"/>
        <v>3585</v>
      </c>
      <c r="H31" s="227">
        <f t="shared" si="14"/>
        <v>3585</v>
      </c>
      <c r="I31" s="253">
        <v>96.795000000000002</v>
      </c>
      <c r="J31" s="73">
        <f t="shared" si="15"/>
        <v>6.8724449999999999</v>
      </c>
      <c r="K31" s="225">
        <f t="shared" si="16"/>
        <v>103.667445</v>
      </c>
      <c r="L31" s="195">
        <v>1987</v>
      </c>
      <c r="M31" s="186">
        <f t="shared" si="8"/>
        <v>1598</v>
      </c>
    </row>
    <row r="32" spans="1:13" x14ac:dyDescent="0.3">
      <c r="A32" s="2" t="s">
        <v>42</v>
      </c>
      <c r="B32" s="3"/>
      <c r="C32" s="163">
        <f t="shared" si="9"/>
        <v>117.54439199999999</v>
      </c>
      <c r="D32" s="164">
        <f t="shared" si="10"/>
        <v>2724.837</v>
      </c>
      <c r="E32" s="164">
        <f t="shared" si="11"/>
        <v>3133.5630000000001</v>
      </c>
      <c r="F32" s="164">
        <f t="shared" si="12"/>
        <v>3603.5970000000002</v>
      </c>
      <c r="G32" s="164">
        <f t="shared" si="13"/>
        <v>3604</v>
      </c>
      <c r="H32" s="227">
        <f t="shared" si="14"/>
        <v>3604</v>
      </c>
      <c r="I32" s="253">
        <v>109.752</v>
      </c>
      <c r="J32" s="73">
        <f t="shared" si="15"/>
        <v>7.7923919999999987</v>
      </c>
      <c r="K32" s="225">
        <f t="shared" si="16"/>
        <v>117.54439199999999</v>
      </c>
      <c r="L32" s="195">
        <v>2000</v>
      </c>
      <c r="M32" s="186">
        <f t="shared" si="8"/>
        <v>1604</v>
      </c>
    </row>
    <row r="33" spans="1:13" x14ac:dyDescent="0.3">
      <c r="A33" s="2" t="s">
        <v>43</v>
      </c>
      <c r="B33" s="3"/>
      <c r="C33" s="163">
        <f t="shared" si="9"/>
        <v>151.70500799999999</v>
      </c>
      <c r="D33" s="164">
        <f t="shared" si="10"/>
        <v>2758.998</v>
      </c>
      <c r="E33" s="164">
        <f t="shared" si="11"/>
        <v>3172.848</v>
      </c>
      <c r="F33" s="164">
        <f t="shared" si="12"/>
        <v>3648.7750000000001</v>
      </c>
      <c r="G33" s="164">
        <f t="shared" si="13"/>
        <v>3649</v>
      </c>
      <c r="H33" s="227">
        <f t="shared" si="14"/>
        <v>3649</v>
      </c>
      <c r="I33" s="253">
        <v>141.648</v>
      </c>
      <c r="J33" s="73">
        <f t="shared" si="15"/>
        <v>10.057007999999998</v>
      </c>
      <c r="K33" s="225">
        <f t="shared" si="16"/>
        <v>151.70500799999999</v>
      </c>
      <c r="L33" s="195">
        <v>2032</v>
      </c>
      <c r="M33" s="186">
        <f t="shared" si="8"/>
        <v>1617</v>
      </c>
    </row>
    <row r="34" spans="1:13" x14ac:dyDescent="0.3">
      <c r="A34" s="2" t="s">
        <v>44</v>
      </c>
      <c r="B34" s="3"/>
      <c r="C34" s="163">
        <f t="shared" si="9"/>
        <v>142.29520199999999</v>
      </c>
      <c r="D34" s="164">
        <f t="shared" si="10"/>
        <v>2749.5880000000002</v>
      </c>
      <c r="E34" s="164">
        <f t="shared" si="11"/>
        <v>3162.0259999999998</v>
      </c>
      <c r="F34" s="164">
        <f t="shared" si="12"/>
        <v>3636.33</v>
      </c>
      <c r="G34" s="164">
        <f t="shared" si="13"/>
        <v>3636</v>
      </c>
      <c r="H34" s="227">
        <f t="shared" si="14"/>
        <v>3636</v>
      </c>
      <c r="I34" s="253">
        <v>132.86199999999999</v>
      </c>
      <c r="J34" s="73">
        <f t="shared" si="15"/>
        <v>9.4332019999999996</v>
      </c>
      <c r="K34" s="225">
        <f t="shared" si="16"/>
        <v>142.29520199999999</v>
      </c>
      <c r="L34" s="195">
        <v>2023</v>
      </c>
      <c r="M34" s="186">
        <f t="shared" si="8"/>
        <v>1613</v>
      </c>
    </row>
    <row r="35" spans="1:13" x14ac:dyDescent="0.3">
      <c r="A35" s="2" t="s">
        <v>45</v>
      </c>
      <c r="B35" s="3"/>
      <c r="C35" s="163">
        <f t="shared" si="9"/>
        <v>167.990634</v>
      </c>
      <c r="D35" s="164">
        <f t="shared" si="10"/>
        <v>2775.2829999999999</v>
      </c>
      <c r="E35" s="164">
        <f t="shared" si="11"/>
        <v>3191.5749999999998</v>
      </c>
      <c r="F35" s="164">
        <f t="shared" si="12"/>
        <v>3670.3110000000001</v>
      </c>
      <c r="G35" s="164">
        <f t="shared" si="13"/>
        <v>3670</v>
      </c>
      <c r="H35" s="227">
        <f t="shared" si="14"/>
        <v>3670</v>
      </c>
      <c r="I35" s="253">
        <v>156.85400000000001</v>
      </c>
      <c r="J35" s="73">
        <f t="shared" si="15"/>
        <v>11.136634000000001</v>
      </c>
      <c r="K35" s="225">
        <f t="shared" si="16"/>
        <v>167.990634</v>
      </c>
      <c r="L35" s="195">
        <v>2047</v>
      </c>
      <c r="M35" s="186">
        <f t="shared" si="8"/>
        <v>1623</v>
      </c>
    </row>
    <row r="36" spans="1:13" x14ac:dyDescent="0.3">
      <c r="A36" s="2" t="s">
        <v>46</v>
      </c>
      <c r="B36" s="3"/>
      <c r="C36" s="163">
        <f t="shared" si="9"/>
        <v>183.13457399999999</v>
      </c>
      <c r="D36" s="164">
        <f t="shared" si="10"/>
        <v>2790.4270000000001</v>
      </c>
      <c r="E36" s="164">
        <f t="shared" si="11"/>
        <v>3208.991</v>
      </c>
      <c r="F36" s="164">
        <f t="shared" si="12"/>
        <v>3690.34</v>
      </c>
      <c r="G36" s="164">
        <f t="shared" si="13"/>
        <v>3690</v>
      </c>
      <c r="H36" s="227">
        <f t="shared" si="14"/>
        <v>3690</v>
      </c>
      <c r="I36" s="253">
        <v>170.994</v>
      </c>
      <c r="J36" s="73">
        <f t="shared" si="15"/>
        <v>12.140573999999999</v>
      </c>
      <c r="K36" s="225">
        <f t="shared" si="16"/>
        <v>183.13457399999999</v>
      </c>
      <c r="L36" s="195">
        <v>2061</v>
      </c>
      <c r="M36" s="186">
        <f t="shared" si="8"/>
        <v>1629</v>
      </c>
    </row>
    <row r="37" spans="1:13" x14ac:dyDescent="0.3">
      <c r="A37" s="2" t="s">
        <v>47</v>
      </c>
      <c r="B37" s="3"/>
      <c r="C37" s="163">
        <f t="shared" si="9"/>
        <v>197.784783</v>
      </c>
      <c r="D37" s="164">
        <f t="shared" si="10"/>
        <v>2805.0770000000002</v>
      </c>
      <c r="E37" s="164">
        <f t="shared" si="11"/>
        <v>3225.8389999999999</v>
      </c>
      <c r="F37" s="164">
        <f t="shared" si="12"/>
        <v>3709.7150000000001</v>
      </c>
      <c r="G37" s="164">
        <f t="shared" si="13"/>
        <v>3710</v>
      </c>
      <c r="H37" s="227">
        <f t="shared" si="14"/>
        <v>3710</v>
      </c>
      <c r="I37" s="253">
        <v>184.673</v>
      </c>
      <c r="J37" s="73">
        <f t="shared" si="15"/>
        <v>13.111782999999999</v>
      </c>
      <c r="K37" s="225">
        <f t="shared" si="16"/>
        <v>197.784783</v>
      </c>
      <c r="L37" s="195">
        <v>2075</v>
      </c>
      <c r="M37" s="186">
        <f t="shared" si="8"/>
        <v>1635</v>
      </c>
    </row>
    <row r="38" spans="1:13" x14ac:dyDescent="0.3">
      <c r="A38" s="6"/>
      <c r="B38" s="43"/>
      <c r="C38" s="20"/>
      <c r="D38" s="55"/>
      <c r="E38" s="53"/>
      <c r="F38" s="53"/>
      <c r="G38" s="53"/>
      <c r="H38" s="230"/>
      <c r="I38" s="253"/>
      <c r="K38" s="225"/>
      <c r="L38" s="198"/>
      <c r="M38" s="189"/>
    </row>
    <row r="39" spans="1:13" x14ac:dyDescent="0.3">
      <c r="A39" s="2"/>
      <c r="B39" s="3"/>
      <c r="D39" s="140"/>
      <c r="E39" s="49"/>
      <c r="F39" s="49"/>
      <c r="G39" s="49"/>
      <c r="H39" s="228"/>
      <c r="I39" s="253"/>
      <c r="K39" s="225"/>
      <c r="L39" s="196"/>
      <c r="M39" s="187"/>
    </row>
    <row r="40" spans="1:13" x14ac:dyDescent="0.3">
      <c r="A40" s="2" t="s">
        <v>48</v>
      </c>
      <c r="B40" s="3"/>
      <c r="C40" s="164">
        <f t="shared" ref="C40:C60" si="17">K40</f>
        <v>134.05413815355016</v>
      </c>
      <c r="D40" s="164">
        <f t="shared" ref="D40:D60" si="18">ROUND(SUM($B$10,C40),3)</f>
        <v>2741.3470000000002</v>
      </c>
      <c r="E40" s="164">
        <f t="shared" ref="E40:E60" si="19">ROUND(D40+(D40*$E$8),3)</f>
        <v>3152.549</v>
      </c>
      <c r="F40" s="164">
        <f t="shared" ref="F40:F60" si="20">ROUND(E40+(E40*$F$8),3)</f>
        <v>3625.431</v>
      </c>
      <c r="G40" s="164">
        <f t="shared" ref="G40:G60" si="21">ROUND(F40,0)</f>
        <v>3625</v>
      </c>
      <c r="H40" s="227">
        <f t="shared" ref="H40:H60" si="22">IF(G40-L40=$H$10-$L$10,G40,IF(G40-L40&lt;$G$10-$L$10,G40+0,IF(G40-L40&gt;$G$10-$L$10,G40-0,FALSE)))</f>
        <v>3625</v>
      </c>
      <c r="I40" s="154">
        <v>125.16726251498615</v>
      </c>
      <c r="J40" s="73">
        <f t="shared" ref="J40:J60" si="23">I40*7.1%</f>
        <v>8.8868756385640157</v>
      </c>
      <c r="K40" s="225">
        <f t="shared" ref="K40:K60" si="24">I40+J40</f>
        <v>134.05413815355016</v>
      </c>
      <c r="L40" s="195">
        <v>2016</v>
      </c>
      <c r="M40" s="186">
        <f t="shared" si="8"/>
        <v>1609</v>
      </c>
    </row>
    <row r="41" spans="1:13" x14ac:dyDescent="0.3">
      <c r="A41" s="2" t="s">
        <v>49</v>
      </c>
      <c r="B41" s="3"/>
      <c r="C41" s="164">
        <f t="shared" si="17"/>
        <v>146.29594627202798</v>
      </c>
      <c r="D41" s="164">
        <f t="shared" si="18"/>
        <v>2753.5889999999999</v>
      </c>
      <c r="E41" s="164">
        <f t="shared" si="19"/>
        <v>3166.627</v>
      </c>
      <c r="F41" s="164">
        <f t="shared" si="20"/>
        <v>3641.6210000000001</v>
      </c>
      <c r="G41" s="164">
        <f t="shared" si="21"/>
        <v>3642</v>
      </c>
      <c r="H41" s="227">
        <f t="shared" si="22"/>
        <v>3642</v>
      </c>
      <c r="I41" s="154">
        <v>136.59752219610456</v>
      </c>
      <c r="J41" s="73">
        <f t="shared" si="23"/>
        <v>9.6984240759234233</v>
      </c>
      <c r="K41" s="225">
        <f t="shared" si="24"/>
        <v>146.29594627202798</v>
      </c>
      <c r="L41" s="195">
        <v>2027</v>
      </c>
      <c r="M41" s="186">
        <f t="shared" si="8"/>
        <v>1615</v>
      </c>
    </row>
    <row r="42" spans="1:13" x14ac:dyDescent="0.3">
      <c r="A42" s="2" t="s">
        <v>50</v>
      </c>
      <c r="B42" s="3"/>
      <c r="C42" s="164">
        <f t="shared" si="17"/>
        <v>179.485474381503</v>
      </c>
      <c r="D42" s="164">
        <f t="shared" si="18"/>
        <v>2786.7779999999998</v>
      </c>
      <c r="E42" s="164">
        <f t="shared" si="19"/>
        <v>3204.7950000000001</v>
      </c>
      <c r="F42" s="164">
        <f t="shared" si="20"/>
        <v>3685.5140000000001</v>
      </c>
      <c r="G42" s="164">
        <f t="shared" si="21"/>
        <v>3686</v>
      </c>
      <c r="H42" s="227">
        <f t="shared" si="22"/>
        <v>3686</v>
      </c>
      <c r="I42" s="154">
        <v>167.58681081372828</v>
      </c>
      <c r="J42" s="73">
        <f t="shared" si="23"/>
        <v>11.898663567774706</v>
      </c>
      <c r="K42" s="225">
        <f t="shared" si="24"/>
        <v>179.485474381503</v>
      </c>
      <c r="L42" s="195">
        <v>2058</v>
      </c>
      <c r="M42" s="186">
        <f t="shared" si="8"/>
        <v>1628</v>
      </c>
    </row>
    <row r="43" spans="1:13" x14ac:dyDescent="0.3">
      <c r="A43" s="2" t="s">
        <v>51</v>
      </c>
      <c r="B43" s="3"/>
      <c r="C43" s="164">
        <f t="shared" si="17"/>
        <v>218.64799057180034</v>
      </c>
      <c r="D43" s="164">
        <f t="shared" si="18"/>
        <v>2825.9409999999998</v>
      </c>
      <c r="E43" s="164">
        <f t="shared" si="19"/>
        <v>3249.8319999999999</v>
      </c>
      <c r="F43" s="164">
        <f t="shared" si="20"/>
        <v>3737.3069999999998</v>
      </c>
      <c r="G43" s="164">
        <f t="shared" si="21"/>
        <v>3737</v>
      </c>
      <c r="H43" s="227">
        <f t="shared" si="22"/>
        <v>3737</v>
      </c>
      <c r="I43" s="154">
        <v>204.15311911465952</v>
      </c>
      <c r="J43" s="73">
        <f t="shared" si="23"/>
        <v>14.494871457140825</v>
      </c>
      <c r="K43" s="225">
        <f t="shared" si="24"/>
        <v>218.64799057180034</v>
      </c>
      <c r="L43" s="195">
        <v>2094</v>
      </c>
      <c r="M43" s="190">
        <f t="shared" si="8"/>
        <v>1643</v>
      </c>
    </row>
    <row r="44" spans="1:13" x14ac:dyDescent="0.3">
      <c r="A44" s="7" t="s">
        <v>52</v>
      </c>
      <c r="B44" s="16" t="s">
        <v>53</v>
      </c>
      <c r="C44" s="248">
        <f t="shared" si="17"/>
        <v>247.88004843890099</v>
      </c>
      <c r="D44" s="165">
        <f t="shared" si="18"/>
        <v>2855.1729999999998</v>
      </c>
      <c r="E44" s="165">
        <f t="shared" si="19"/>
        <v>3283.4490000000001</v>
      </c>
      <c r="F44" s="165">
        <f t="shared" si="20"/>
        <v>3775.9659999999999</v>
      </c>
      <c r="G44" s="165">
        <f t="shared" si="21"/>
        <v>3776</v>
      </c>
      <c r="H44" s="231">
        <f t="shared" si="22"/>
        <v>3776</v>
      </c>
      <c r="I44" s="154">
        <v>231.44729079262464</v>
      </c>
      <c r="J44" s="73">
        <f t="shared" si="23"/>
        <v>16.432757646276347</v>
      </c>
      <c r="K44" s="225">
        <f t="shared" si="24"/>
        <v>247.88004843890099</v>
      </c>
      <c r="L44" s="194">
        <v>2121</v>
      </c>
      <c r="M44" s="191">
        <f t="shared" si="8"/>
        <v>1655</v>
      </c>
    </row>
    <row r="45" spans="1:13" x14ac:dyDescent="0.3">
      <c r="A45" s="2" t="s">
        <v>54</v>
      </c>
      <c r="B45" s="3"/>
      <c r="C45" s="164">
        <f t="shared" si="17"/>
        <v>282.80126349648162</v>
      </c>
      <c r="D45" s="164">
        <f t="shared" si="18"/>
        <v>2890.0940000000001</v>
      </c>
      <c r="E45" s="164">
        <f t="shared" si="19"/>
        <v>3323.6080000000002</v>
      </c>
      <c r="F45" s="164">
        <f t="shared" si="20"/>
        <v>3822.1489999999999</v>
      </c>
      <c r="G45" s="164">
        <f t="shared" si="21"/>
        <v>3822</v>
      </c>
      <c r="H45" s="227">
        <f t="shared" si="22"/>
        <v>3822</v>
      </c>
      <c r="I45" s="154">
        <v>264.05346731697631</v>
      </c>
      <c r="J45" s="73">
        <f t="shared" si="23"/>
        <v>18.747796179505315</v>
      </c>
      <c r="K45" s="225">
        <f t="shared" si="24"/>
        <v>282.80126349648162</v>
      </c>
      <c r="L45" s="195">
        <v>2154</v>
      </c>
      <c r="M45" s="186">
        <f t="shared" si="8"/>
        <v>1668</v>
      </c>
    </row>
    <row r="46" spans="1:13" x14ac:dyDescent="0.3">
      <c r="A46" s="2" t="s">
        <v>55</v>
      </c>
      <c r="B46" s="3"/>
      <c r="C46" s="164">
        <f t="shared" si="17"/>
        <v>309.22891830691253</v>
      </c>
      <c r="D46" s="164">
        <f t="shared" si="18"/>
        <v>2916.5219999999999</v>
      </c>
      <c r="E46" s="164">
        <f t="shared" si="19"/>
        <v>3354</v>
      </c>
      <c r="F46" s="164">
        <f t="shared" si="20"/>
        <v>3857.1</v>
      </c>
      <c r="G46" s="164">
        <f t="shared" si="21"/>
        <v>3857</v>
      </c>
      <c r="H46" s="227">
        <f t="shared" si="22"/>
        <v>3857</v>
      </c>
      <c r="I46" s="154">
        <v>288.72914874595006</v>
      </c>
      <c r="J46" s="73">
        <f t="shared" si="23"/>
        <v>20.499769560962452</v>
      </c>
      <c r="K46" s="225">
        <f t="shared" si="24"/>
        <v>309.22891830691253</v>
      </c>
      <c r="L46" s="195">
        <v>2179</v>
      </c>
      <c r="M46" s="186">
        <f t="shared" si="8"/>
        <v>1678</v>
      </c>
    </row>
    <row r="47" spans="1:13" x14ac:dyDescent="0.3">
      <c r="A47" s="2" t="s">
        <v>56</v>
      </c>
      <c r="B47" s="3"/>
      <c r="C47" s="164">
        <f t="shared" si="17"/>
        <v>360.19653829845777</v>
      </c>
      <c r="D47" s="164">
        <f t="shared" si="18"/>
        <v>2967.489</v>
      </c>
      <c r="E47" s="164">
        <f t="shared" si="19"/>
        <v>3412.6120000000001</v>
      </c>
      <c r="F47" s="164">
        <f t="shared" si="20"/>
        <v>3924.5039999999999</v>
      </c>
      <c r="G47" s="164">
        <f t="shared" si="21"/>
        <v>3925</v>
      </c>
      <c r="H47" s="227">
        <f t="shared" si="22"/>
        <v>3925</v>
      </c>
      <c r="I47" s="154">
        <v>336.3179629303994</v>
      </c>
      <c r="J47" s="73">
        <f t="shared" si="23"/>
        <v>23.878575368058357</v>
      </c>
      <c r="K47" s="225">
        <f t="shared" si="24"/>
        <v>360.19653829845777</v>
      </c>
      <c r="L47" s="195">
        <v>2226</v>
      </c>
      <c r="M47" s="186">
        <f t="shared" si="8"/>
        <v>1699</v>
      </c>
    </row>
    <row r="48" spans="1:13" x14ac:dyDescent="0.3">
      <c r="A48" s="2" t="s">
        <v>57</v>
      </c>
      <c r="B48" s="3"/>
      <c r="C48" s="164">
        <f t="shared" si="17"/>
        <v>380.42580925143147</v>
      </c>
      <c r="D48" s="164">
        <f t="shared" si="18"/>
        <v>2987.7179999999998</v>
      </c>
      <c r="E48" s="164">
        <f t="shared" si="19"/>
        <v>3435.8760000000002</v>
      </c>
      <c r="F48" s="164">
        <f t="shared" si="20"/>
        <v>3951.2570000000001</v>
      </c>
      <c r="G48" s="164">
        <f t="shared" si="21"/>
        <v>3951</v>
      </c>
      <c r="H48" s="227">
        <f t="shared" si="22"/>
        <v>3951</v>
      </c>
      <c r="I48" s="154">
        <v>355.20617110311065</v>
      </c>
      <c r="J48" s="73">
        <f t="shared" si="23"/>
        <v>25.219638148320854</v>
      </c>
      <c r="K48" s="225">
        <f t="shared" si="24"/>
        <v>380.42580925143147</v>
      </c>
      <c r="L48" s="195">
        <v>2245</v>
      </c>
      <c r="M48" s="186">
        <f t="shared" si="8"/>
        <v>1706</v>
      </c>
    </row>
    <row r="49" spans="1:13" x14ac:dyDescent="0.3">
      <c r="A49" s="2" t="s">
        <v>58</v>
      </c>
      <c r="B49" s="3"/>
      <c r="C49" s="164">
        <f t="shared" si="17"/>
        <v>410.0935283509877</v>
      </c>
      <c r="D49" s="164">
        <f t="shared" si="18"/>
        <v>3017.386</v>
      </c>
      <c r="E49" s="164">
        <f t="shared" si="19"/>
        <v>3469.9940000000001</v>
      </c>
      <c r="F49" s="164">
        <f t="shared" si="20"/>
        <v>3990.4929999999999</v>
      </c>
      <c r="G49" s="164">
        <f t="shared" si="21"/>
        <v>3990</v>
      </c>
      <c r="H49" s="227">
        <f t="shared" si="22"/>
        <v>3990</v>
      </c>
      <c r="I49" s="154">
        <v>382.9071226433125</v>
      </c>
      <c r="J49" s="73">
        <f t="shared" si="23"/>
        <v>27.186405707675185</v>
      </c>
      <c r="K49" s="225">
        <f t="shared" si="24"/>
        <v>410.0935283509877</v>
      </c>
      <c r="L49" s="195">
        <v>2272</v>
      </c>
      <c r="M49" s="186">
        <f t="shared" si="8"/>
        <v>1718</v>
      </c>
    </row>
    <row r="50" spans="1:13" x14ac:dyDescent="0.3">
      <c r="A50" s="2" t="s">
        <v>59</v>
      </c>
      <c r="B50" s="3"/>
      <c r="C50" s="164">
        <f t="shared" si="17"/>
        <v>388.59640615444317</v>
      </c>
      <c r="D50" s="164">
        <f t="shared" si="18"/>
        <v>2995.8890000000001</v>
      </c>
      <c r="E50" s="164">
        <f t="shared" si="19"/>
        <v>3445.2719999999999</v>
      </c>
      <c r="F50" s="164">
        <f t="shared" si="20"/>
        <v>3962.0630000000001</v>
      </c>
      <c r="G50" s="164">
        <f t="shared" si="21"/>
        <v>3962</v>
      </c>
      <c r="H50" s="227">
        <f t="shared" si="22"/>
        <v>3962</v>
      </c>
      <c r="I50" s="154">
        <v>362.83511312272941</v>
      </c>
      <c r="J50" s="73">
        <f t="shared" si="23"/>
        <v>25.761293031713787</v>
      </c>
      <c r="K50" s="225">
        <f t="shared" si="24"/>
        <v>388.59640615444317</v>
      </c>
      <c r="L50" s="195">
        <v>2252</v>
      </c>
      <c r="M50" s="186">
        <f t="shared" si="8"/>
        <v>1710</v>
      </c>
    </row>
    <row r="51" spans="1:13" x14ac:dyDescent="0.3">
      <c r="A51" s="2" t="s">
        <v>60</v>
      </c>
      <c r="B51" s="3"/>
      <c r="C51" s="164">
        <f t="shared" si="17"/>
        <v>372.79052731792746</v>
      </c>
      <c r="D51" s="164">
        <f t="shared" si="18"/>
        <v>2980.0830000000001</v>
      </c>
      <c r="E51" s="164">
        <f t="shared" si="19"/>
        <v>3427.0949999999998</v>
      </c>
      <c r="F51" s="164">
        <f t="shared" si="20"/>
        <v>3941.1590000000001</v>
      </c>
      <c r="G51" s="164">
        <f t="shared" si="21"/>
        <v>3941</v>
      </c>
      <c r="H51" s="227">
        <f t="shared" si="22"/>
        <v>3941</v>
      </c>
      <c r="I51" s="154">
        <v>348.07705631926001</v>
      </c>
      <c r="J51" s="73">
        <f t="shared" si="23"/>
        <v>24.713470998667457</v>
      </c>
      <c r="K51" s="225">
        <f t="shared" si="24"/>
        <v>372.79052731792746</v>
      </c>
      <c r="L51" s="195">
        <v>2238</v>
      </c>
      <c r="M51" s="186">
        <f t="shared" si="8"/>
        <v>1703</v>
      </c>
    </row>
    <row r="52" spans="1:13" x14ac:dyDescent="0.3">
      <c r="A52" s="2" t="s">
        <v>61</v>
      </c>
      <c r="B52" s="3"/>
      <c r="C52" s="164">
        <f t="shared" si="17"/>
        <v>437.84538334914799</v>
      </c>
      <c r="D52" s="164">
        <f t="shared" si="18"/>
        <v>3045.1379999999999</v>
      </c>
      <c r="E52" s="164">
        <f t="shared" si="19"/>
        <v>3501.9090000000001</v>
      </c>
      <c r="F52" s="164">
        <f t="shared" si="20"/>
        <v>4027.1950000000002</v>
      </c>
      <c r="G52" s="164">
        <f t="shared" si="21"/>
        <v>4027</v>
      </c>
      <c r="H52" s="227">
        <f t="shared" si="22"/>
        <v>4027</v>
      </c>
      <c r="I52" s="154">
        <v>408.81921881339684</v>
      </c>
      <c r="J52" s="73">
        <f t="shared" si="23"/>
        <v>29.026164535751175</v>
      </c>
      <c r="K52" s="225">
        <f t="shared" si="24"/>
        <v>437.84538334914799</v>
      </c>
      <c r="L52" s="195">
        <v>2298</v>
      </c>
      <c r="M52" s="186">
        <f t="shared" si="8"/>
        <v>1729</v>
      </c>
    </row>
    <row r="53" spans="1:13" x14ac:dyDescent="0.3">
      <c r="A53" s="2" t="s">
        <v>71</v>
      </c>
      <c r="B53" s="3"/>
      <c r="C53" s="164">
        <f t="shared" si="17"/>
        <v>179.485474381503</v>
      </c>
      <c r="D53" s="164">
        <f t="shared" si="18"/>
        <v>2786.7779999999998</v>
      </c>
      <c r="E53" s="164">
        <f t="shared" si="19"/>
        <v>3204.7950000000001</v>
      </c>
      <c r="F53" s="164">
        <f t="shared" si="20"/>
        <v>3685.5140000000001</v>
      </c>
      <c r="G53" s="164">
        <f t="shared" si="21"/>
        <v>3686</v>
      </c>
      <c r="H53" s="227">
        <f t="shared" si="22"/>
        <v>3686</v>
      </c>
      <c r="I53" s="253">
        <v>167.58681081372828</v>
      </c>
      <c r="J53" s="73">
        <f t="shared" si="23"/>
        <v>11.898663567774706</v>
      </c>
      <c r="K53" s="225">
        <f t="shared" si="24"/>
        <v>179.485474381503</v>
      </c>
      <c r="L53" s="195">
        <v>2058</v>
      </c>
      <c r="M53" s="186">
        <f t="shared" si="8"/>
        <v>1628</v>
      </c>
    </row>
    <row r="54" spans="1:13" x14ac:dyDescent="0.3">
      <c r="A54" s="5" t="s">
        <v>72</v>
      </c>
      <c r="B54" s="3"/>
      <c r="C54" s="164">
        <f t="shared" si="17"/>
        <v>218.64799057180034</v>
      </c>
      <c r="D54" s="164">
        <f t="shared" si="18"/>
        <v>2825.9409999999998</v>
      </c>
      <c r="E54" s="164">
        <f t="shared" si="19"/>
        <v>3249.8319999999999</v>
      </c>
      <c r="F54" s="164">
        <f t="shared" si="20"/>
        <v>3737.3069999999998</v>
      </c>
      <c r="G54" s="164">
        <f t="shared" si="21"/>
        <v>3737</v>
      </c>
      <c r="H54" s="227">
        <f t="shared" si="22"/>
        <v>3737</v>
      </c>
      <c r="I54" s="253">
        <v>204.15311911465952</v>
      </c>
      <c r="J54" s="73">
        <f t="shared" si="23"/>
        <v>14.494871457140825</v>
      </c>
      <c r="K54" s="225">
        <f t="shared" si="24"/>
        <v>218.64799057180034</v>
      </c>
      <c r="L54" s="195">
        <v>2094</v>
      </c>
      <c r="M54" s="190">
        <f t="shared" si="8"/>
        <v>1643</v>
      </c>
    </row>
    <row r="55" spans="1:13" x14ac:dyDescent="0.3">
      <c r="A55" s="5" t="s">
        <v>73</v>
      </c>
      <c r="B55" s="3"/>
      <c r="C55" s="164">
        <f t="shared" si="17"/>
        <v>282.80126349648162</v>
      </c>
      <c r="D55" s="164">
        <f t="shared" si="18"/>
        <v>2890.0940000000001</v>
      </c>
      <c r="E55" s="164">
        <f t="shared" si="19"/>
        <v>3323.6080000000002</v>
      </c>
      <c r="F55" s="164">
        <f t="shared" si="20"/>
        <v>3822.1489999999999</v>
      </c>
      <c r="G55" s="164">
        <f t="shared" si="21"/>
        <v>3822</v>
      </c>
      <c r="H55" s="227">
        <f t="shared" si="22"/>
        <v>3822</v>
      </c>
      <c r="I55" s="253">
        <v>264.05346731697631</v>
      </c>
      <c r="J55" s="73">
        <f t="shared" si="23"/>
        <v>18.747796179505315</v>
      </c>
      <c r="K55" s="225">
        <f t="shared" si="24"/>
        <v>282.80126349648162</v>
      </c>
      <c r="L55" s="195">
        <v>2154</v>
      </c>
      <c r="M55" s="186">
        <f t="shared" si="8"/>
        <v>1668</v>
      </c>
    </row>
    <row r="56" spans="1:13" x14ac:dyDescent="0.3">
      <c r="A56" s="5" t="s">
        <v>74</v>
      </c>
      <c r="B56" s="3"/>
      <c r="C56" s="164">
        <f t="shared" si="17"/>
        <v>309.22891830691253</v>
      </c>
      <c r="D56" s="164">
        <f t="shared" si="18"/>
        <v>2916.5219999999999</v>
      </c>
      <c r="E56" s="164">
        <f t="shared" si="19"/>
        <v>3354</v>
      </c>
      <c r="F56" s="164">
        <f t="shared" si="20"/>
        <v>3857.1</v>
      </c>
      <c r="G56" s="164">
        <f t="shared" si="21"/>
        <v>3857</v>
      </c>
      <c r="H56" s="227">
        <f t="shared" si="22"/>
        <v>3857</v>
      </c>
      <c r="I56" s="253">
        <v>288.72914874595006</v>
      </c>
      <c r="J56" s="73">
        <f t="shared" si="23"/>
        <v>20.499769560962452</v>
      </c>
      <c r="K56" s="225">
        <f t="shared" si="24"/>
        <v>309.22891830691253</v>
      </c>
      <c r="L56" s="195">
        <v>2179</v>
      </c>
      <c r="M56" s="186">
        <f t="shared" si="8"/>
        <v>1678</v>
      </c>
    </row>
    <row r="57" spans="1:13" x14ac:dyDescent="0.3">
      <c r="A57" s="5" t="s">
        <v>75</v>
      </c>
      <c r="B57" s="3"/>
      <c r="C57" s="164">
        <f t="shared" si="17"/>
        <v>360.19653829845777</v>
      </c>
      <c r="D57" s="164">
        <f t="shared" si="18"/>
        <v>2967.489</v>
      </c>
      <c r="E57" s="164">
        <f t="shared" si="19"/>
        <v>3412.6120000000001</v>
      </c>
      <c r="F57" s="164">
        <f t="shared" si="20"/>
        <v>3924.5039999999999</v>
      </c>
      <c r="G57" s="164">
        <f t="shared" si="21"/>
        <v>3925</v>
      </c>
      <c r="H57" s="227">
        <f t="shared" si="22"/>
        <v>3925</v>
      </c>
      <c r="I57" s="253">
        <v>336.3179629303994</v>
      </c>
      <c r="J57" s="73">
        <f t="shared" si="23"/>
        <v>23.878575368058357</v>
      </c>
      <c r="K57" s="225">
        <f t="shared" si="24"/>
        <v>360.19653829845777</v>
      </c>
      <c r="L57" s="195">
        <v>2226</v>
      </c>
      <c r="M57" s="186">
        <f t="shared" si="8"/>
        <v>1699</v>
      </c>
    </row>
    <row r="58" spans="1:13" x14ac:dyDescent="0.3">
      <c r="A58" s="5" t="s">
        <v>76</v>
      </c>
      <c r="B58" s="3"/>
      <c r="C58" s="164">
        <f t="shared" si="17"/>
        <v>380.42580925143147</v>
      </c>
      <c r="D58" s="164">
        <f t="shared" si="18"/>
        <v>2987.7179999999998</v>
      </c>
      <c r="E58" s="164">
        <f t="shared" si="19"/>
        <v>3435.8760000000002</v>
      </c>
      <c r="F58" s="164">
        <f t="shared" si="20"/>
        <v>3951.2570000000001</v>
      </c>
      <c r="G58" s="164">
        <f t="shared" si="21"/>
        <v>3951</v>
      </c>
      <c r="H58" s="227">
        <f t="shared" si="22"/>
        <v>3951</v>
      </c>
      <c r="I58" s="253">
        <v>355.20617110311065</v>
      </c>
      <c r="J58" s="73">
        <f t="shared" si="23"/>
        <v>25.219638148320854</v>
      </c>
      <c r="K58" s="225">
        <f t="shared" si="24"/>
        <v>380.42580925143147</v>
      </c>
      <c r="L58" s="195">
        <v>2245</v>
      </c>
      <c r="M58" s="186">
        <f t="shared" si="8"/>
        <v>1706</v>
      </c>
    </row>
    <row r="59" spans="1:13" x14ac:dyDescent="0.3">
      <c r="A59" s="5" t="s">
        <v>77</v>
      </c>
      <c r="B59" s="3"/>
      <c r="C59" s="164">
        <f t="shared" si="17"/>
        <v>410.0935283509877</v>
      </c>
      <c r="D59" s="164">
        <f t="shared" si="18"/>
        <v>3017.386</v>
      </c>
      <c r="E59" s="164">
        <f t="shared" si="19"/>
        <v>3469.9940000000001</v>
      </c>
      <c r="F59" s="164">
        <f t="shared" si="20"/>
        <v>3990.4929999999999</v>
      </c>
      <c r="G59" s="164">
        <f t="shared" si="21"/>
        <v>3990</v>
      </c>
      <c r="H59" s="227">
        <f t="shared" si="22"/>
        <v>3990</v>
      </c>
      <c r="I59" s="253">
        <v>382.9071226433125</v>
      </c>
      <c r="J59" s="73">
        <f t="shared" si="23"/>
        <v>27.186405707675185</v>
      </c>
      <c r="K59" s="225">
        <f t="shared" si="24"/>
        <v>410.0935283509877</v>
      </c>
      <c r="L59" s="195">
        <v>2272</v>
      </c>
      <c r="M59" s="186">
        <f t="shared" si="8"/>
        <v>1718</v>
      </c>
    </row>
    <row r="60" spans="1:13" x14ac:dyDescent="0.3">
      <c r="A60" s="5" t="s">
        <v>78</v>
      </c>
      <c r="B60" s="3"/>
      <c r="C60" s="164">
        <f t="shared" si="17"/>
        <v>437.84538334914799</v>
      </c>
      <c r="D60" s="164">
        <f t="shared" si="18"/>
        <v>3045.1379999999999</v>
      </c>
      <c r="E60" s="164">
        <f t="shared" si="19"/>
        <v>3501.9090000000001</v>
      </c>
      <c r="F60" s="164">
        <f t="shared" si="20"/>
        <v>4027.1950000000002</v>
      </c>
      <c r="G60" s="164">
        <f t="shared" si="21"/>
        <v>4027</v>
      </c>
      <c r="H60" s="227">
        <f t="shared" si="22"/>
        <v>4027</v>
      </c>
      <c r="I60" s="253">
        <v>408.81921881339684</v>
      </c>
      <c r="J60" s="73">
        <f t="shared" si="23"/>
        <v>29.026164535751175</v>
      </c>
      <c r="K60" s="225">
        <f t="shared" si="24"/>
        <v>437.84538334914799</v>
      </c>
      <c r="L60" s="195">
        <v>2298</v>
      </c>
      <c r="M60" s="186">
        <f t="shared" si="8"/>
        <v>1729</v>
      </c>
    </row>
    <row r="61" spans="1:13" x14ac:dyDescent="0.3">
      <c r="A61" s="8"/>
      <c r="B61" s="43"/>
      <c r="C61" s="129"/>
      <c r="D61" s="55"/>
      <c r="E61" s="53"/>
      <c r="F61" s="53"/>
      <c r="G61" s="53"/>
      <c r="H61" s="230"/>
      <c r="I61" s="253"/>
      <c r="K61" s="225"/>
      <c r="L61" s="198"/>
      <c r="M61" s="189"/>
    </row>
    <row r="62" spans="1:13" x14ac:dyDescent="0.3">
      <c r="A62" s="5"/>
      <c r="B62" s="3"/>
      <c r="D62" s="48"/>
      <c r="E62" s="49"/>
      <c r="F62" s="49"/>
      <c r="G62" s="49"/>
      <c r="H62" s="228"/>
      <c r="I62" s="253"/>
      <c r="K62" s="225"/>
      <c r="L62" s="196"/>
      <c r="M62" s="187"/>
    </row>
    <row r="63" spans="1:13" x14ac:dyDescent="0.3">
      <c r="A63" s="2" t="s">
        <v>62</v>
      </c>
      <c r="B63" s="162">
        <f>B10</f>
        <v>2607.2926899999998</v>
      </c>
      <c r="C63" s="164">
        <f t="shared" ref="C63:C69" si="25">K63</f>
        <v>206.5752292857986</v>
      </c>
      <c r="D63" s="164">
        <f t="shared" ref="D63:D69" si="26">ROUND(SUM($B$10,C63),3)</f>
        <v>2813.8679999999999</v>
      </c>
      <c r="E63" s="164">
        <f t="shared" ref="E63:E69" si="27">ROUND(D63+(D63*$E$8),3)</f>
        <v>3235.9479999999999</v>
      </c>
      <c r="F63" s="164">
        <f t="shared" ref="F63:F69" si="28">ROUND(E63+(E63*$F$8),3)</f>
        <v>3721.34</v>
      </c>
      <c r="G63" s="164">
        <f t="shared" ref="G63:G69" si="29">ROUND(F63,0)</f>
        <v>3721</v>
      </c>
      <c r="H63" s="227">
        <f t="shared" ref="H63:H69" si="30">IF(G63-L63=$H$10-$L$10,G63,IF(G63-L63&lt;$G$10-$L$10,G63+0,IF(G63-L63&gt;$G$10-$L$10,G63-0,FALSE)))</f>
        <v>3721</v>
      </c>
      <c r="I63" s="253">
        <v>192.88069961325732</v>
      </c>
      <c r="J63" s="73">
        <f t="shared" ref="J63:J69" si="31">I63*7.1%</f>
        <v>13.694529672541268</v>
      </c>
      <c r="K63" s="225">
        <f t="shared" ref="K63:K69" si="32">I63+J63</f>
        <v>206.5752292857986</v>
      </c>
      <c r="L63" s="195">
        <v>2083</v>
      </c>
      <c r="M63" s="186">
        <f t="shared" si="8"/>
        <v>1638</v>
      </c>
    </row>
    <row r="64" spans="1:13" x14ac:dyDescent="0.3">
      <c r="A64" s="2" t="s">
        <v>63</v>
      </c>
      <c r="B64" s="3"/>
      <c r="C64" s="164">
        <f t="shared" si="25"/>
        <v>252.69684007969553</v>
      </c>
      <c r="D64" s="164">
        <f t="shared" si="26"/>
        <v>2859.99</v>
      </c>
      <c r="E64" s="164">
        <f t="shared" si="27"/>
        <v>3288.989</v>
      </c>
      <c r="F64" s="164">
        <f t="shared" si="28"/>
        <v>3782.337</v>
      </c>
      <c r="G64" s="164">
        <f t="shared" si="29"/>
        <v>3782</v>
      </c>
      <c r="H64" s="227">
        <f t="shared" si="30"/>
        <v>3782</v>
      </c>
      <c r="I64" s="253">
        <v>235.94476197917416</v>
      </c>
      <c r="J64" s="73">
        <f t="shared" si="31"/>
        <v>16.752078100521363</v>
      </c>
      <c r="K64" s="225">
        <f t="shared" si="32"/>
        <v>252.69684007969553</v>
      </c>
      <c r="L64" s="195">
        <v>2126</v>
      </c>
      <c r="M64" s="186">
        <f t="shared" si="8"/>
        <v>1656</v>
      </c>
    </row>
    <row r="65" spans="1:13" x14ac:dyDescent="0.3">
      <c r="A65" s="2" t="s">
        <v>64</v>
      </c>
      <c r="B65" s="3"/>
      <c r="C65" s="164">
        <f t="shared" si="25"/>
        <v>286.74568958759073</v>
      </c>
      <c r="D65" s="164">
        <f t="shared" si="26"/>
        <v>2894.038</v>
      </c>
      <c r="E65" s="164">
        <f t="shared" si="27"/>
        <v>3328.1439999999998</v>
      </c>
      <c r="F65" s="164">
        <f t="shared" si="28"/>
        <v>3827.366</v>
      </c>
      <c r="G65" s="164">
        <f t="shared" si="29"/>
        <v>3827</v>
      </c>
      <c r="H65" s="227">
        <f t="shared" si="30"/>
        <v>3827</v>
      </c>
      <c r="I65" s="253">
        <v>267.73640484368883</v>
      </c>
      <c r="J65" s="73">
        <f t="shared" si="31"/>
        <v>19.009284743901905</v>
      </c>
      <c r="K65" s="225">
        <f t="shared" si="32"/>
        <v>286.74568958759073</v>
      </c>
      <c r="L65" s="195">
        <v>2158</v>
      </c>
      <c r="M65" s="186">
        <f t="shared" si="8"/>
        <v>1669</v>
      </c>
    </row>
    <row r="66" spans="1:13" x14ac:dyDescent="0.3">
      <c r="A66" s="2" t="s">
        <v>65</v>
      </c>
      <c r="B66" s="3"/>
      <c r="C66" s="164">
        <f t="shared" si="25"/>
        <v>281.95602933410112</v>
      </c>
      <c r="D66" s="164">
        <f t="shared" si="26"/>
        <v>2889.2489999999998</v>
      </c>
      <c r="E66" s="164">
        <f t="shared" si="27"/>
        <v>3322.636</v>
      </c>
      <c r="F66" s="164">
        <f t="shared" si="28"/>
        <v>3821.0309999999999</v>
      </c>
      <c r="G66" s="164">
        <f t="shared" si="29"/>
        <v>3821</v>
      </c>
      <c r="H66" s="227">
        <f t="shared" si="30"/>
        <v>3821</v>
      </c>
      <c r="I66" s="253">
        <v>263.2642664183951</v>
      </c>
      <c r="J66" s="73">
        <f t="shared" si="31"/>
        <v>18.69176291570605</v>
      </c>
      <c r="K66" s="225">
        <f t="shared" si="32"/>
        <v>281.95602933410112</v>
      </c>
      <c r="L66" s="195">
        <v>2153</v>
      </c>
      <c r="M66" s="186">
        <f t="shared" si="8"/>
        <v>1668</v>
      </c>
    </row>
    <row r="67" spans="1:13" x14ac:dyDescent="0.3">
      <c r="A67" s="2" t="s">
        <v>66</v>
      </c>
      <c r="B67" s="3"/>
      <c r="C67" s="164">
        <f t="shared" si="25"/>
        <v>296.67719099556177</v>
      </c>
      <c r="D67" s="164">
        <f t="shared" si="26"/>
        <v>2903.97</v>
      </c>
      <c r="E67" s="164">
        <f t="shared" si="27"/>
        <v>3339.5659999999998</v>
      </c>
      <c r="F67" s="164">
        <f t="shared" si="28"/>
        <v>3840.5010000000002</v>
      </c>
      <c r="G67" s="164">
        <f t="shared" si="29"/>
        <v>3841</v>
      </c>
      <c r="H67" s="227">
        <f t="shared" si="30"/>
        <v>3841</v>
      </c>
      <c r="I67" s="253">
        <v>277.00951540201845</v>
      </c>
      <c r="J67" s="73">
        <f t="shared" si="31"/>
        <v>19.667675593543308</v>
      </c>
      <c r="K67" s="225">
        <f t="shared" si="32"/>
        <v>296.67719099556177</v>
      </c>
      <c r="L67" s="195">
        <v>2167</v>
      </c>
      <c r="M67" s="186">
        <f t="shared" si="8"/>
        <v>1674</v>
      </c>
    </row>
    <row r="68" spans="1:13" x14ac:dyDescent="0.3">
      <c r="A68" s="2" t="s">
        <v>67</v>
      </c>
      <c r="B68" s="3"/>
      <c r="C68" s="164">
        <f t="shared" si="25"/>
        <v>295.88830577734001</v>
      </c>
      <c r="D68" s="164">
        <f t="shared" si="26"/>
        <v>2903.181</v>
      </c>
      <c r="E68" s="164">
        <f t="shared" si="27"/>
        <v>3338.6579999999999</v>
      </c>
      <c r="F68" s="164">
        <f t="shared" si="28"/>
        <v>3839.4569999999999</v>
      </c>
      <c r="G68" s="164">
        <f t="shared" si="29"/>
        <v>3839</v>
      </c>
      <c r="H68" s="227">
        <f t="shared" si="30"/>
        <v>3839</v>
      </c>
      <c r="I68" s="253">
        <v>276.27292789667604</v>
      </c>
      <c r="J68" s="73">
        <f t="shared" si="31"/>
        <v>19.615377880663996</v>
      </c>
      <c r="K68" s="225">
        <f t="shared" si="32"/>
        <v>295.88830577734001</v>
      </c>
      <c r="L68" s="195">
        <v>2166</v>
      </c>
      <c r="M68" s="186">
        <f t="shared" si="8"/>
        <v>1673</v>
      </c>
    </row>
    <row r="69" spans="1:13" x14ac:dyDescent="0.3">
      <c r="A69" s="2" t="s">
        <v>68</v>
      </c>
      <c r="B69" s="3"/>
      <c r="C69" s="164">
        <f t="shared" si="25"/>
        <v>327.26058043769694</v>
      </c>
      <c r="D69" s="164">
        <f t="shared" si="26"/>
        <v>2934.5529999999999</v>
      </c>
      <c r="E69" s="164">
        <f t="shared" si="27"/>
        <v>3374.7359999999999</v>
      </c>
      <c r="F69" s="164">
        <f t="shared" si="28"/>
        <v>3880.9459999999999</v>
      </c>
      <c r="G69" s="164">
        <f t="shared" si="29"/>
        <v>3881</v>
      </c>
      <c r="H69" s="227">
        <f t="shared" si="30"/>
        <v>3881</v>
      </c>
      <c r="I69" s="253">
        <v>305.56543458235006</v>
      </c>
      <c r="J69" s="73">
        <f t="shared" si="31"/>
        <v>21.695145855346851</v>
      </c>
      <c r="K69" s="225">
        <f t="shared" si="32"/>
        <v>327.26058043769694</v>
      </c>
      <c r="L69" s="195">
        <v>2195</v>
      </c>
      <c r="M69" s="186">
        <f t="shared" si="8"/>
        <v>1686</v>
      </c>
    </row>
    <row r="70" spans="1:13" ht="13.5" thickBot="1" x14ac:dyDescent="0.35">
      <c r="A70" s="60"/>
      <c r="B70" s="61"/>
      <c r="C70" s="62"/>
      <c r="D70" s="61"/>
      <c r="E70" s="61"/>
      <c r="F70" s="28"/>
      <c r="G70" s="28"/>
      <c r="H70" s="92"/>
      <c r="I70" s="253"/>
      <c r="J70" s="1"/>
      <c r="K70" s="225"/>
      <c r="L70" s="192"/>
      <c r="M70" s="192"/>
    </row>
    <row r="71" spans="1:13" x14ac:dyDescent="0.3">
      <c r="A71" s="3"/>
      <c r="B71" s="3"/>
      <c r="C71" s="3"/>
      <c r="D71" s="3"/>
      <c r="E71" s="3"/>
      <c r="F71" s="29"/>
      <c r="G71" s="29"/>
      <c r="H71" s="45"/>
      <c r="J71" s="145"/>
      <c r="K71" s="225"/>
      <c r="L71" s="145"/>
      <c r="M71" s="145"/>
    </row>
    <row r="72" spans="1:13" x14ac:dyDescent="0.3">
      <c r="A72" s="160" t="s">
        <v>173</v>
      </c>
      <c r="K72" s="225"/>
    </row>
    <row r="73" spans="1:13" x14ac:dyDescent="0.3">
      <c r="K73" s="225"/>
    </row>
    <row r="74" spans="1:13" x14ac:dyDescent="0.3">
      <c r="A74" s="160" t="s">
        <v>174</v>
      </c>
      <c r="K74" s="225"/>
    </row>
    <row r="76" spans="1:13" x14ac:dyDescent="0.3">
      <c r="D76" s="10" t="s">
        <v>176</v>
      </c>
      <c r="E76" s="237">
        <v>1632.9380000000001</v>
      </c>
      <c r="F76" s="210"/>
      <c r="I76" s="233"/>
    </row>
    <row r="77" spans="1:13" x14ac:dyDescent="0.3">
      <c r="D77" s="10" t="s">
        <v>177</v>
      </c>
      <c r="E77" s="210">
        <f>36.391*1.045</f>
        <v>38.028594999999996</v>
      </c>
      <c r="G77" s="154"/>
      <c r="I77" s="234"/>
      <c r="J77" s="224"/>
    </row>
    <row r="78" spans="1:13" x14ac:dyDescent="0.3">
      <c r="D78" s="10" t="s">
        <v>178</v>
      </c>
      <c r="E78" s="210">
        <f>178.163*1.071</f>
        <v>190.81257300000001</v>
      </c>
      <c r="G78" s="154"/>
      <c r="I78" s="234"/>
      <c r="J78" s="224"/>
    </row>
    <row r="79" spans="1:13" x14ac:dyDescent="0.3">
      <c r="D79" s="10" t="s">
        <v>179</v>
      </c>
      <c r="E79" s="210">
        <f>227.652*1.071</f>
        <v>243.81529199999997</v>
      </c>
      <c r="G79" s="154"/>
      <c r="I79" s="234"/>
      <c r="J79" s="224"/>
    </row>
    <row r="80" spans="1:13" x14ac:dyDescent="0.3">
      <c r="D80" s="10" t="s">
        <v>175</v>
      </c>
      <c r="E80" s="210">
        <f>480.094*1.045</f>
        <v>501.69822999999997</v>
      </c>
      <c r="G80" s="154"/>
      <c r="I80" s="234"/>
      <c r="J80" s="224"/>
    </row>
    <row r="81" spans="5:9" ht="13.5" thickBot="1" x14ac:dyDescent="0.35">
      <c r="E81" s="232">
        <f>SUM(E76:E80)</f>
        <v>2607.2926899999998</v>
      </c>
      <c r="F81" s="3"/>
      <c r="G81" s="162"/>
      <c r="H81" s="3"/>
      <c r="I81" s="235"/>
    </row>
    <row r="84" spans="5:9" x14ac:dyDescent="0.3">
      <c r="E84" s="254"/>
    </row>
  </sheetData>
  <mergeCells count="1">
    <mergeCell ref="A1:H1"/>
  </mergeCells>
  <phoneticPr fontId="11" type="noConversion"/>
  <printOptions horizontalCentered="1"/>
  <pageMargins left="0.74803149606299213" right="0.74803149606299213" top="0.78740157480314965" bottom="0.78740157480314965" header="0.51181102362204722" footer="0.51181102362204722"/>
  <pageSetup paperSize="9" scale="65" orientation="portrait" r:id="rId1"/>
  <headerFooter alignWithMargins="0"/>
  <customProperties>
    <customPr name="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45"/>
  <sheetViews>
    <sheetView topLeftCell="A40" workbookViewId="0">
      <selection activeCell="E45" sqref="E45"/>
    </sheetView>
  </sheetViews>
  <sheetFormatPr defaultRowHeight="13" x14ac:dyDescent="0.3"/>
  <cols>
    <col min="1" max="1" width="7.25" style="1" customWidth="1"/>
    <col min="2" max="2" width="9" style="78" customWidth="1"/>
    <col min="3" max="3" width="14.75" style="10" customWidth="1"/>
    <col min="4" max="4" width="9" style="10" customWidth="1"/>
    <col min="5" max="5" width="18.25" style="10" customWidth="1"/>
    <col min="6" max="6" width="19.75" style="10" customWidth="1"/>
    <col min="7" max="7" width="9" style="1" customWidth="1"/>
    <col min="8" max="8" width="12" style="1" customWidth="1"/>
    <col min="9" max="15" width="21.33203125" customWidth="1"/>
  </cols>
  <sheetData>
    <row r="1" spans="1:9" ht="13.5" thickBot="1" x14ac:dyDescent="0.35">
      <c r="B1" s="62"/>
    </row>
    <row r="2" spans="1:9" x14ac:dyDescent="0.3">
      <c r="A2" s="70"/>
      <c r="B2" s="13" t="s">
        <v>0</v>
      </c>
      <c r="C2" s="258" t="s">
        <v>98</v>
      </c>
      <c r="D2" s="259"/>
      <c r="E2" s="260"/>
      <c r="F2"/>
    </row>
    <row r="3" spans="1:9" x14ac:dyDescent="0.3">
      <c r="A3" s="71"/>
      <c r="B3" s="10"/>
      <c r="C3" s="21"/>
      <c r="E3" s="58"/>
      <c r="F3"/>
      <c r="G3" s="202"/>
      <c r="H3" s="202"/>
      <c r="I3" s="205"/>
    </row>
    <row r="4" spans="1:9" x14ac:dyDescent="0.3">
      <c r="A4" s="71"/>
      <c r="B4" s="270" t="s">
        <v>90</v>
      </c>
      <c r="C4" s="271"/>
      <c r="D4" s="271"/>
      <c r="E4" s="272"/>
      <c r="F4"/>
      <c r="G4" s="202"/>
      <c r="H4" s="202"/>
      <c r="I4" s="206"/>
    </row>
    <row r="5" spans="1:9" x14ac:dyDescent="0.3">
      <c r="A5" s="71"/>
      <c r="B5" s="115" t="str">
        <f>LPG!F3</f>
        <v>EFFECTIVE 05 APRIL 2023</v>
      </c>
      <c r="C5" s="116"/>
      <c r="D5" s="118"/>
      <c r="E5" s="119"/>
      <c r="F5"/>
      <c r="G5" s="3"/>
      <c r="H5" s="202"/>
      <c r="I5" s="3"/>
    </row>
    <row r="6" spans="1:9" x14ac:dyDescent="0.3">
      <c r="A6" s="71"/>
      <c r="B6"/>
      <c r="C6"/>
      <c r="D6"/>
      <c r="E6" s="76"/>
      <c r="F6"/>
      <c r="G6" s="3"/>
      <c r="H6" s="202"/>
      <c r="I6" s="3"/>
    </row>
    <row r="7" spans="1:9" x14ac:dyDescent="0.3">
      <c r="A7" s="71"/>
      <c r="B7" s="79" t="s">
        <v>2</v>
      </c>
      <c r="C7" s="3" t="s">
        <v>79</v>
      </c>
      <c r="D7" s="3" t="s">
        <v>80</v>
      </c>
      <c r="E7" s="66" t="s">
        <v>5</v>
      </c>
      <c r="F7"/>
      <c r="G7" s="3"/>
      <c r="H7" s="202"/>
      <c r="I7" s="3"/>
    </row>
    <row r="8" spans="1:9" x14ac:dyDescent="0.3">
      <c r="A8" s="71"/>
      <c r="B8" s="79" t="s">
        <v>81</v>
      </c>
      <c r="C8" s="3" t="s">
        <v>82</v>
      </c>
      <c r="D8" s="3" t="s">
        <v>83</v>
      </c>
      <c r="E8" s="66" t="s">
        <v>84</v>
      </c>
      <c r="F8"/>
      <c r="G8" s="3"/>
      <c r="H8" s="202"/>
      <c r="I8" s="3"/>
    </row>
    <row r="9" spans="1:9" x14ac:dyDescent="0.3">
      <c r="A9" s="71"/>
      <c r="B9" s="79" t="s">
        <v>85</v>
      </c>
      <c r="C9" s="3" t="s">
        <v>23</v>
      </c>
      <c r="D9" s="3"/>
      <c r="E9" s="66" t="s">
        <v>23</v>
      </c>
      <c r="F9"/>
      <c r="G9" s="3"/>
      <c r="H9" s="202"/>
      <c r="I9" s="3"/>
    </row>
    <row r="10" spans="1:9" x14ac:dyDescent="0.3">
      <c r="A10" s="71"/>
      <c r="B10" s="79"/>
      <c r="C10" s="43"/>
      <c r="D10" s="43"/>
      <c r="E10" s="67"/>
      <c r="F10"/>
      <c r="G10" s="3"/>
      <c r="H10" s="202"/>
      <c r="I10" s="3"/>
    </row>
    <row r="11" spans="1:9" x14ac:dyDescent="0.3">
      <c r="A11" s="71"/>
      <c r="B11" s="79" t="s">
        <v>25</v>
      </c>
      <c r="C11" s="178">
        <f>1515.058-139</f>
        <v>1376.058</v>
      </c>
      <c r="D11" s="249">
        <v>3.5</v>
      </c>
      <c r="E11" s="179">
        <f>$C$11+D11</f>
        <v>1379.558</v>
      </c>
      <c r="F11" s="201"/>
      <c r="G11" s="216"/>
      <c r="H11" s="3"/>
    </row>
    <row r="12" spans="1:9" x14ac:dyDescent="0.3">
      <c r="A12" s="71"/>
      <c r="B12" s="79" t="s">
        <v>26</v>
      </c>
      <c r="C12" s="15"/>
      <c r="D12" s="73">
        <v>9.4</v>
      </c>
      <c r="E12" s="180">
        <f>$C$11+D12</f>
        <v>1385.4580000000001</v>
      </c>
      <c r="F12" s="201"/>
      <c r="G12" s="216"/>
      <c r="H12" s="3"/>
    </row>
    <row r="13" spans="1:9" x14ac:dyDescent="0.3">
      <c r="A13" s="71"/>
      <c r="B13" s="79" t="s">
        <v>27</v>
      </c>
      <c r="C13" s="15"/>
      <c r="D13" s="73">
        <v>14.7</v>
      </c>
      <c r="E13" s="180">
        <f t="shared" ref="E13:E27" si="0">$C$11+D13</f>
        <v>1390.758</v>
      </c>
      <c r="F13" s="201"/>
      <c r="G13" s="216"/>
      <c r="H13" s="3"/>
    </row>
    <row r="14" spans="1:9" x14ac:dyDescent="0.3">
      <c r="A14" s="71"/>
      <c r="B14" s="79" t="s">
        <v>28</v>
      </c>
      <c r="C14" s="15"/>
      <c r="D14" s="73">
        <v>21.6</v>
      </c>
      <c r="E14" s="180">
        <f t="shared" si="0"/>
        <v>1397.6579999999999</v>
      </c>
      <c r="F14" s="201"/>
      <c r="G14" s="216"/>
      <c r="H14" s="3"/>
    </row>
    <row r="15" spans="1:9" x14ac:dyDescent="0.3">
      <c r="A15" s="71"/>
      <c r="B15" s="79" t="s">
        <v>29</v>
      </c>
      <c r="C15" s="15"/>
      <c r="D15" s="73">
        <v>31.3</v>
      </c>
      <c r="E15" s="180">
        <f t="shared" si="0"/>
        <v>1407.3579999999999</v>
      </c>
      <c r="F15" s="201"/>
      <c r="G15" s="216"/>
      <c r="H15" s="3"/>
    </row>
    <row r="16" spans="1:9" x14ac:dyDescent="0.3">
      <c r="A16" s="71"/>
      <c r="B16" s="79" t="s">
        <v>30</v>
      </c>
      <c r="C16" s="15"/>
      <c r="D16" s="73">
        <v>45.3</v>
      </c>
      <c r="E16" s="180">
        <f t="shared" si="0"/>
        <v>1421.3579999999999</v>
      </c>
      <c r="F16" s="201"/>
      <c r="G16" s="216"/>
      <c r="H16" s="3"/>
    </row>
    <row r="17" spans="1:8" x14ac:dyDescent="0.3">
      <c r="A17" s="71"/>
      <c r="B17" s="79" t="s">
        <v>31</v>
      </c>
      <c r="C17" s="15"/>
      <c r="D17" s="73">
        <v>57.7</v>
      </c>
      <c r="E17" s="180">
        <f t="shared" si="0"/>
        <v>1433.758</v>
      </c>
      <c r="F17" s="201"/>
      <c r="G17" s="216"/>
      <c r="H17" s="3"/>
    </row>
    <row r="18" spans="1:8" x14ac:dyDescent="0.3">
      <c r="A18" s="71"/>
      <c r="B18" s="79" t="s">
        <v>32</v>
      </c>
      <c r="C18" s="15"/>
      <c r="D18" s="73">
        <v>81.5</v>
      </c>
      <c r="E18" s="180">
        <f t="shared" si="0"/>
        <v>1457.558</v>
      </c>
      <c r="F18" s="201"/>
      <c r="G18" s="216"/>
      <c r="H18" s="3"/>
    </row>
    <row r="19" spans="1:8" x14ac:dyDescent="0.3">
      <c r="A19" s="71"/>
      <c r="B19" s="79" t="s">
        <v>33</v>
      </c>
      <c r="C19" s="15"/>
      <c r="D19" s="73">
        <v>106.5</v>
      </c>
      <c r="E19" s="180">
        <f t="shared" si="0"/>
        <v>1482.558</v>
      </c>
      <c r="F19" s="201"/>
      <c r="G19" s="216"/>
      <c r="H19" s="3"/>
    </row>
    <row r="20" spans="1:8" x14ac:dyDescent="0.3">
      <c r="A20" s="71"/>
      <c r="B20" s="79" t="s">
        <v>34</v>
      </c>
      <c r="C20" s="15"/>
      <c r="D20" s="73">
        <v>112.9</v>
      </c>
      <c r="E20" s="180">
        <f t="shared" si="0"/>
        <v>1488.9580000000001</v>
      </c>
      <c r="F20" s="201"/>
      <c r="G20" s="216"/>
      <c r="H20" s="207"/>
    </row>
    <row r="21" spans="1:8" x14ac:dyDescent="0.3">
      <c r="A21" s="71"/>
      <c r="B21" s="79" t="s">
        <v>35</v>
      </c>
      <c r="C21" s="15"/>
      <c r="D21" s="73">
        <v>156.30000000000001</v>
      </c>
      <c r="E21" s="180">
        <f t="shared" si="0"/>
        <v>1532.3579999999999</v>
      </c>
      <c r="F21" s="201"/>
      <c r="G21" s="216"/>
      <c r="H21" s="207"/>
    </row>
    <row r="22" spans="1:8" x14ac:dyDescent="0.3">
      <c r="A22" s="71"/>
      <c r="B22" s="79" t="s">
        <v>36</v>
      </c>
      <c r="C22" s="15"/>
      <c r="D22" s="73">
        <v>165.9</v>
      </c>
      <c r="E22" s="180">
        <f t="shared" si="0"/>
        <v>1541.9580000000001</v>
      </c>
      <c r="F22" s="201"/>
      <c r="G22" s="216"/>
      <c r="H22" s="3"/>
    </row>
    <row r="23" spans="1:8" x14ac:dyDescent="0.3">
      <c r="A23" s="71"/>
      <c r="B23" s="79" t="s">
        <v>37</v>
      </c>
      <c r="C23" s="15"/>
      <c r="D23" s="73">
        <v>124.8</v>
      </c>
      <c r="E23" s="180">
        <f t="shared" si="0"/>
        <v>1500.8579999999999</v>
      </c>
      <c r="F23" s="201"/>
      <c r="G23" s="216"/>
      <c r="H23" s="3"/>
    </row>
    <row r="24" spans="1:8" x14ac:dyDescent="0.3">
      <c r="A24" s="71"/>
      <c r="B24" s="79" t="s">
        <v>38</v>
      </c>
      <c r="C24" s="15"/>
      <c r="D24" s="73">
        <v>167.2</v>
      </c>
      <c r="E24" s="180">
        <f t="shared" si="0"/>
        <v>1543.258</v>
      </c>
      <c r="F24" s="201"/>
      <c r="G24" s="216"/>
      <c r="H24" s="3"/>
    </row>
    <row r="25" spans="1:8" x14ac:dyDescent="0.3">
      <c r="A25" s="71"/>
      <c r="B25" s="79" t="s">
        <v>39</v>
      </c>
      <c r="C25" s="15"/>
      <c r="D25" s="73">
        <v>155.69999999999999</v>
      </c>
      <c r="E25" s="180">
        <f t="shared" si="0"/>
        <v>1531.758</v>
      </c>
      <c r="F25" s="201"/>
      <c r="G25" s="216"/>
      <c r="H25" s="3"/>
    </row>
    <row r="26" spans="1:8" x14ac:dyDescent="0.3">
      <c r="A26" s="71"/>
      <c r="B26" s="80" t="s">
        <v>69</v>
      </c>
      <c r="C26" s="3"/>
      <c r="D26" s="73">
        <v>57.7</v>
      </c>
      <c r="E26" s="180">
        <f t="shared" si="0"/>
        <v>1433.758</v>
      </c>
      <c r="F26" s="201"/>
      <c r="G26" s="216"/>
      <c r="H26" s="206"/>
    </row>
    <row r="27" spans="1:8" x14ac:dyDescent="0.3">
      <c r="A27" s="71"/>
      <c r="B27" s="80" t="s">
        <v>70</v>
      </c>
      <c r="C27" s="3"/>
      <c r="D27" s="73">
        <v>155.69999999999999</v>
      </c>
      <c r="E27" s="180">
        <f t="shared" si="0"/>
        <v>1531.758</v>
      </c>
      <c r="F27" s="201"/>
      <c r="G27" s="216"/>
      <c r="H27" s="206"/>
    </row>
    <row r="28" spans="1:8" x14ac:dyDescent="0.3">
      <c r="A28" s="71"/>
      <c r="B28" s="79"/>
      <c r="C28" s="43"/>
      <c r="D28" s="43"/>
      <c r="E28" s="67"/>
      <c r="F28"/>
      <c r="G28" s="205"/>
      <c r="H28" s="206"/>
    </row>
    <row r="29" spans="1:8" x14ac:dyDescent="0.3">
      <c r="A29" s="71"/>
      <c r="B29" s="79"/>
      <c r="C29" s="3"/>
      <c r="D29" s="3"/>
      <c r="E29" s="66"/>
      <c r="F29"/>
      <c r="G29" s="205"/>
      <c r="H29" s="206"/>
    </row>
    <row r="30" spans="1:8" x14ac:dyDescent="0.3">
      <c r="A30" s="71"/>
      <c r="B30" s="79" t="s">
        <v>40</v>
      </c>
      <c r="C30" s="15">
        <f>C11</f>
        <v>1376.058</v>
      </c>
      <c r="D30" s="73">
        <v>22.5</v>
      </c>
      <c r="E30" s="180">
        <f t="shared" ref="E30:E38" si="1">$C$11+D30</f>
        <v>1398.558</v>
      </c>
      <c r="F30" s="201"/>
      <c r="G30" s="216"/>
      <c r="H30" s="206"/>
    </row>
    <row r="31" spans="1:8" x14ac:dyDescent="0.3">
      <c r="A31" s="71"/>
      <c r="B31" s="79" t="s">
        <v>96</v>
      </c>
      <c r="C31" s="15"/>
      <c r="D31" s="73">
        <v>35.4</v>
      </c>
      <c r="E31" s="180">
        <f>$C$11+D31</f>
        <v>1411.4580000000001</v>
      </c>
      <c r="F31" s="201"/>
      <c r="G31" s="216"/>
      <c r="H31" s="206"/>
    </row>
    <row r="32" spans="1:8" x14ac:dyDescent="0.3">
      <c r="A32" s="71"/>
      <c r="B32" s="79" t="s">
        <v>41</v>
      </c>
      <c r="C32" s="15"/>
      <c r="D32" s="73">
        <v>28</v>
      </c>
      <c r="E32" s="180">
        <f t="shared" si="1"/>
        <v>1404.058</v>
      </c>
      <c r="F32" s="201"/>
      <c r="G32" s="216"/>
      <c r="H32" s="206"/>
    </row>
    <row r="33" spans="1:9" x14ac:dyDescent="0.3">
      <c r="A33" s="71"/>
      <c r="B33" s="79" t="s">
        <v>42</v>
      </c>
      <c r="C33" s="15"/>
      <c r="D33" s="73">
        <v>39.9</v>
      </c>
      <c r="E33" s="180">
        <f t="shared" si="1"/>
        <v>1415.9580000000001</v>
      </c>
      <c r="F33" s="201"/>
      <c r="G33" s="216"/>
      <c r="H33" s="206"/>
    </row>
    <row r="34" spans="1:9" x14ac:dyDescent="0.3">
      <c r="A34" s="71"/>
      <c r="B34" s="79" t="s">
        <v>43</v>
      </c>
      <c r="C34" s="15"/>
      <c r="D34" s="73">
        <v>54.7</v>
      </c>
      <c r="E34" s="180">
        <f t="shared" si="1"/>
        <v>1430.758</v>
      </c>
      <c r="F34" s="201"/>
      <c r="G34" s="216"/>
      <c r="H34" s="206"/>
    </row>
    <row r="35" spans="1:9" x14ac:dyDescent="0.3">
      <c r="A35" s="71"/>
      <c r="B35" s="79" t="s">
        <v>44</v>
      </c>
      <c r="C35" s="15"/>
      <c r="D35" s="73">
        <v>51.5</v>
      </c>
      <c r="E35" s="180">
        <f t="shared" si="1"/>
        <v>1427.558</v>
      </c>
      <c r="F35" s="201"/>
      <c r="G35" s="216"/>
      <c r="H35" s="206"/>
    </row>
    <row r="36" spans="1:9" x14ac:dyDescent="0.3">
      <c r="A36" s="71"/>
      <c r="B36" s="79" t="s">
        <v>45</v>
      </c>
      <c r="C36" s="15"/>
      <c r="D36" s="73">
        <v>65.3</v>
      </c>
      <c r="E36" s="180">
        <f t="shared" si="1"/>
        <v>1441.3579999999999</v>
      </c>
      <c r="F36" s="201"/>
      <c r="G36" s="216"/>
      <c r="H36" s="206"/>
    </row>
    <row r="37" spans="1:9" x14ac:dyDescent="0.3">
      <c r="A37" s="71"/>
      <c r="B37" s="79" t="s">
        <v>46</v>
      </c>
      <c r="C37" s="15"/>
      <c r="D37" s="73">
        <v>70.5</v>
      </c>
      <c r="E37" s="180">
        <f t="shared" si="1"/>
        <v>1446.558</v>
      </c>
      <c r="F37" s="201"/>
      <c r="G37" s="216"/>
      <c r="H37" s="206"/>
    </row>
    <row r="38" spans="1:9" x14ac:dyDescent="0.3">
      <c r="A38" s="71"/>
      <c r="B38" s="79" t="s">
        <v>47</v>
      </c>
      <c r="C38" s="15"/>
      <c r="D38" s="73">
        <v>82.5</v>
      </c>
      <c r="E38" s="180">
        <f t="shared" si="1"/>
        <v>1458.558</v>
      </c>
      <c r="F38" s="201"/>
      <c r="G38" s="216"/>
      <c r="H38" s="206"/>
    </row>
    <row r="39" spans="1:9" x14ac:dyDescent="0.3">
      <c r="A39" s="71"/>
      <c r="B39" s="79"/>
      <c r="C39" s="43"/>
      <c r="D39" s="43"/>
      <c r="E39" s="67"/>
      <c r="F39"/>
      <c r="G39" s="205"/>
      <c r="H39" s="206"/>
    </row>
    <row r="40" spans="1:9" x14ac:dyDescent="0.3">
      <c r="A40" s="71"/>
      <c r="B40" s="79"/>
      <c r="C40" s="3"/>
      <c r="D40" s="3"/>
      <c r="E40" s="66"/>
      <c r="F40"/>
      <c r="G40" s="3"/>
      <c r="H40" s="205"/>
      <c r="I40" s="206"/>
    </row>
    <row r="41" spans="1:9" x14ac:dyDescent="0.3">
      <c r="A41" s="71"/>
      <c r="B41" s="79" t="s">
        <v>48</v>
      </c>
      <c r="C41" s="15">
        <f>C11</f>
        <v>1376.058</v>
      </c>
      <c r="D41" s="73">
        <v>45.8</v>
      </c>
      <c r="E41" s="180">
        <f t="shared" ref="E41:E61" si="2">$C$11+D41</f>
        <v>1421.8579999999999</v>
      </c>
      <c r="F41" s="201"/>
      <c r="G41" s="214"/>
      <c r="H41" s="216"/>
      <c r="I41" s="206"/>
    </row>
    <row r="42" spans="1:9" x14ac:dyDescent="0.3">
      <c r="A42" s="71"/>
      <c r="B42" s="79" t="s">
        <v>49</v>
      </c>
      <c r="C42" s="15"/>
      <c r="D42" s="73">
        <v>55</v>
      </c>
      <c r="E42" s="180">
        <f t="shared" si="2"/>
        <v>1431.058</v>
      </c>
      <c r="F42" s="201"/>
      <c r="G42" s="214"/>
      <c r="H42" s="216"/>
      <c r="I42" s="206"/>
    </row>
    <row r="43" spans="1:9" x14ac:dyDescent="0.3">
      <c r="A43" s="71"/>
      <c r="B43" s="79" t="s">
        <v>50</v>
      </c>
      <c r="C43" s="15"/>
      <c r="D43" s="73">
        <v>70.400000000000006</v>
      </c>
      <c r="E43" s="180">
        <f t="shared" si="2"/>
        <v>1446.4580000000001</v>
      </c>
      <c r="F43" s="201"/>
      <c r="G43" s="214"/>
      <c r="H43" s="216"/>
      <c r="I43" s="206"/>
    </row>
    <row r="44" spans="1:9" x14ac:dyDescent="0.3">
      <c r="A44" s="71"/>
      <c r="B44" s="79" t="s">
        <v>51</v>
      </c>
      <c r="C44" s="15"/>
      <c r="D44" s="73">
        <v>102.9</v>
      </c>
      <c r="E44" s="179">
        <f t="shared" si="2"/>
        <v>1478.9580000000001</v>
      </c>
      <c r="F44" s="201"/>
      <c r="G44" s="214"/>
      <c r="H44" s="216"/>
      <c r="I44" s="206"/>
    </row>
    <row r="45" spans="1:9" x14ac:dyDescent="0.3">
      <c r="A45" s="71"/>
      <c r="B45" s="79" t="s">
        <v>52</v>
      </c>
      <c r="C45" s="17" t="s">
        <v>53</v>
      </c>
      <c r="D45" s="249">
        <v>96</v>
      </c>
      <c r="E45" s="179">
        <f>$C$11+D45</f>
        <v>1472.058</v>
      </c>
      <c r="F45" s="201"/>
      <c r="G45" s="214"/>
      <c r="H45" s="216"/>
      <c r="I45" s="206"/>
    </row>
    <row r="46" spans="1:9" x14ac:dyDescent="0.3">
      <c r="A46" s="71"/>
      <c r="B46" s="79" t="s">
        <v>54</v>
      </c>
      <c r="C46" s="15"/>
      <c r="D46" s="73">
        <v>112.4</v>
      </c>
      <c r="E46" s="180">
        <f t="shared" si="2"/>
        <v>1488.4580000000001</v>
      </c>
      <c r="F46" s="201"/>
      <c r="G46" s="214"/>
      <c r="H46" s="216"/>
      <c r="I46" s="206"/>
    </row>
    <row r="47" spans="1:9" x14ac:dyDescent="0.3">
      <c r="A47" s="71"/>
      <c r="B47" s="79" t="s">
        <v>55</v>
      </c>
      <c r="C47" s="15"/>
      <c r="D47" s="73">
        <v>143.1</v>
      </c>
      <c r="E47" s="180">
        <f t="shared" si="2"/>
        <v>1519.1579999999999</v>
      </c>
      <c r="F47" s="201"/>
      <c r="G47" s="214"/>
      <c r="H47" s="216"/>
      <c r="I47" s="206"/>
    </row>
    <row r="48" spans="1:9" x14ac:dyDescent="0.3">
      <c r="A48" s="71"/>
      <c r="B48" s="79" t="s">
        <v>56</v>
      </c>
      <c r="C48" s="15"/>
      <c r="D48" s="73">
        <v>145.30000000000001</v>
      </c>
      <c r="E48" s="180">
        <f t="shared" si="2"/>
        <v>1521.3579999999999</v>
      </c>
      <c r="F48" s="201"/>
      <c r="G48" s="214"/>
      <c r="H48" s="216"/>
      <c r="I48" s="206"/>
    </row>
    <row r="49" spans="1:9" x14ac:dyDescent="0.3">
      <c r="A49" s="71"/>
      <c r="B49" s="79" t="s">
        <v>57</v>
      </c>
      <c r="C49" s="15"/>
      <c r="D49" s="73">
        <v>153</v>
      </c>
      <c r="E49" s="180">
        <f t="shared" si="2"/>
        <v>1529.058</v>
      </c>
      <c r="F49" s="201"/>
      <c r="G49" s="214"/>
      <c r="H49" s="216"/>
      <c r="I49" s="206"/>
    </row>
    <row r="50" spans="1:9" x14ac:dyDescent="0.3">
      <c r="A50" s="71"/>
      <c r="B50" s="79" t="s">
        <v>58</v>
      </c>
      <c r="C50" s="3"/>
      <c r="D50" s="73">
        <v>163.4</v>
      </c>
      <c r="E50" s="180">
        <f t="shared" si="2"/>
        <v>1539.4580000000001</v>
      </c>
      <c r="F50" s="201"/>
      <c r="G50" s="214"/>
      <c r="H50" s="216"/>
      <c r="I50" s="206"/>
    </row>
    <row r="51" spans="1:9" x14ac:dyDescent="0.3">
      <c r="A51" s="71"/>
      <c r="B51" s="79" t="s">
        <v>59</v>
      </c>
      <c r="C51" s="3"/>
      <c r="D51" s="73">
        <v>184</v>
      </c>
      <c r="E51" s="180">
        <f t="shared" si="2"/>
        <v>1560.058</v>
      </c>
      <c r="F51" s="201"/>
      <c r="G51" s="214"/>
      <c r="H51" s="216"/>
      <c r="I51" s="206"/>
    </row>
    <row r="52" spans="1:9" x14ac:dyDescent="0.3">
      <c r="A52" s="71"/>
      <c r="B52" s="79" t="s">
        <v>60</v>
      </c>
      <c r="C52" s="3"/>
      <c r="D52" s="73">
        <v>155.19999999999999</v>
      </c>
      <c r="E52" s="180">
        <f t="shared" si="2"/>
        <v>1531.258</v>
      </c>
      <c r="F52" s="201"/>
      <c r="G52" s="214"/>
      <c r="H52" s="216"/>
      <c r="I52" s="206"/>
    </row>
    <row r="53" spans="1:9" x14ac:dyDescent="0.3">
      <c r="A53" s="71"/>
      <c r="B53" s="79" t="s">
        <v>61</v>
      </c>
      <c r="C53" s="3"/>
      <c r="D53" s="73">
        <v>194.2</v>
      </c>
      <c r="E53" s="180">
        <f t="shared" si="2"/>
        <v>1570.258</v>
      </c>
      <c r="F53" s="201"/>
      <c r="G53" s="214"/>
      <c r="H53" s="216"/>
      <c r="I53" s="206"/>
    </row>
    <row r="54" spans="1:9" x14ac:dyDescent="0.3">
      <c r="A54" s="71"/>
      <c r="B54" s="80" t="s">
        <v>71</v>
      </c>
      <c r="C54" s="3"/>
      <c r="D54" s="73">
        <v>70.400000000000006</v>
      </c>
      <c r="E54" s="180">
        <f t="shared" si="2"/>
        <v>1446.4580000000001</v>
      </c>
      <c r="F54" s="201"/>
      <c r="G54" s="214"/>
      <c r="H54" s="216"/>
      <c r="I54" s="206"/>
    </row>
    <row r="55" spans="1:9" x14ac:dyDescent="0.3">
      <c r="A55" s="71"/>
      <c r="B55" s="80" t="s">
        <v>72</v>
      </c>
      <c r="C55" s="3"/>
      <c r="D55" s="73">
        <v>102.9</v>
      </c>
      <c r="E55" s="180">
        <f t="shared" si="2"/>
        <v>1478.9580000000001</v>
      </c>
      <c r="F55" s="201"/>
      <c r="G55" s="214"/>
      <c r="H55" s="216"/>
      <c r="I55" s="206"/>
    </row>
    <row r="56" spans="1:9" x14ac:dyDescent="0.3">
      <c r="A56" s="71"/>
      <c r="B56" s="80" t="s">
        <v>73</v>
      </c>
      <c r="C56" s="3"/>
      <c r="D56" s="73">
        <v>112.4</v>
      </c>
      <c r="E56" s="180">
        <f t="shared" si="2"/>
        <v>1488.4580000000001</v>
      </c>
      <c r="F56" s="201"/>
      <c r="G56" s="214"/>
      <c r="H56" s="216"/>
      <c r="I56" s="206"/>
    </row>
    <row r="57" spans="1:9" x14ac:dyDescent="0.3">
      <c r="A57" s="71"/>
      <c r="B57" s="80" t="s">
        <v>74</v>
      </c>
      <c r="C57" s="3"/>
      <c r="D57" s="73">
        <v>143.1</v>
      </c>
      <c r="E57" s="180">
        <f t="shared" si="2"/>
        <v>1519.1579999999999</v>
      </c>
      <c r="F57" s="201"/>
      <c r="G57" s="214"/>
      <c r="H57" s="216"/>
      <c r="I57" s="206"/>
    </row>
    <row r="58" spans="1:9" x14ac:dyDescent="0.3">
      <c r="A58" s="71"/>
      <c r="B58" s="80" t="s">
        <v>75</v>
      </c>
      <c r="C58" s="3"/>
      <c r="D58" s="73">
        <v>145.30000000000001</v>
      </c>
      <c r="E58" s="180">
        <f t="shared" si="2"/>
        <v>1521.3579999999999</v>
      </c>
      <c r="F58" s="201"/>
      <c r="G58" s="214"/>
      <c r="H58" s="216"/>
      <c r="I58" s="206"/>
    </row>
    <row r="59" spans="1:9" x14ac:dyDescent="0.3">
      <c r="A59" s="71"/>
      <c r="B59" s="80" t="s">
        <v>76</v>
      </c>
      <c r="C59" s="3"/>
      <c r="D59" s="73">
        <v>153</v>
      </c>
      <c r="E59" s="180">
        <f t="shared" si="2"/>
        <v>1529.058</v>
      </c>
      <c r="F59" s="201"/>
      <c r="G59" s="214"/>
      <c r="H59" s="216"/>
      <c r="I59" s="206"/>
    </row>
    <row r="60" spans="1:9" x14ac:dyDescent="0.3">
      <c r="A60" s="71"/>
      <c r="B60" s="80" t="s">
        <v>77</v>
      </c>
      <c r="C60" s="3"/>
      <c r="D60" s="73">
        <v>163.4</v>
      </c>
      <c r="E60" s="180">
        <f t="shared" si="2"/>
        <v>1539.4580000000001</v>
      </c>
      <c r="F60" s="201"/>
      <c r="G60" s="214"/>
      <c r="H60" s="216"/>
      <c r="I60" s="206"/>
    </row>
    <row r="61" spans="1:9" x14ac:dyDescent="0.3">
      <c r="A61" s="71"/>
      <c r="B61" s="80" t="s">
        <v>78</v>
      </c>
      <c r="C61" s="3"/>
      <c r="D61" s="73">
        <v>194.2</v>
      </c>
      <c r="E61" s="180">
        <f t="shared" si="2"/>
        <v>1570.258</v>
      </c>
      <c r="F61" s="201"/>
      <c r="G61" s="214"/>
      <c r="H61" s="216"/>
      <c r="I61" s="206"/>
    </row>
    <row r="62" spans="1:9" x14ac:dyDescent="0.3">
      <c r="A62" s="71"/>
      <c r="B62" s="79"/>
      <c r="C62" s="43"/>
      <c r="D62" s="250"/>
      <c r="E62" s="68"/>
      <c r="F62" s="200"/>
      <c r="G62" s="200"/>
      <c r="H62"/>
    </row>
    <row r="63" spans="1:9" x14ac:dyDescent="0.3">
      <c r="A63" s="71"/>
      <c r="B63" s="79"/>
      <c r="C63" s="3"/>
      <c r="D63" s="3"/>
      <c r="E63" s="66"/>
      <c r="F63"/>
      <c r="G63"/>
      <c r="H63"/>
    </row>
    <row r="64" spans="1:9" x14ac:dyDescent="0.3">
      <c r="A64" s="71"/>
      <c r="B64" s="79" t="s">
        <v>62</v>
      </c>
      <c r="C64" s="15">
        <f>C11</f>
        <v>1376.058</v>
      </c>
      <c r="D64" s="73">
        <v>82.9</v>
      </c>
      <c r="E64" s="180">
        <f t="shared" ref="E64:E70" si="3">$C$11+D64</f>
        <v>1458.9580000000001</v>
      </c>
      <c r="F64" s="201"/>
      <c r="G64" s="215"/>
      <c r="H64" s="216"/>
    </row>
    <row r="65" spans="1:8" x14ac:dyDescent="0.3">
      <c r="A65" s="71"/>
      <c r="B65" s="79" t="s">
        <v>63</v>
      </c>
      <c r="C65" s="15"/>
      <c r="D65" s="73">
        <v>106.6</v>
      </c>
      <c r="E65" s="180">
        <f t="shared" si="3"/>
        <v>1482.6579999999999</v>
      </c>
      <c r="F65" s="201"/>
      <c r="G65" s="215"/>
      <c r="H65" s="216"/>
    </row>
    <row r="66" spans="1:8" x14ac:dyDescent="0.3">
      <c r="A66" s="71"/>
      <c r="B66" s="79" t="s">
        <v>64</v>
      </c>
      <c r="C66" s="15"/>
      <c r="D66" s="73">
        <v>124.1</v>
      </c>
      <c r="E66" s="180">
        <f t="shared" si="3"/>
        <v>1500.1579999999999</v>
      </c>
      <c r="F66" s="201"/>
      <c r="G66" s="215"/>
      <c r="H66" s="216"/>
    </row>
    <row r="67" spans="1:8" x14ac:dyDescent="0.3">
      <c r="A67" s="71"/>
      <c r="B67" s="79" t="s">
        <v>65</v>
      </c>
      <c r="C67" s="15"/>
      <c r="D67" s="73">
        <v>121.6</v>
      </c>
      <c r="E67" s="180">
        <f t="shared" si="3"/>
        <v>1497.6579999999999</v>
      </c>
      <c r="F67" s="201"/>
      <c r="G67" s="215"/>
      <c r="H67" s="216"/>
    </row>
    <row r="68" spans="1:8" x14ac:dyDescent="0.3">
      <c r="A68" s="71"/>
      <c r="B68" s="79" t="s">
        <v>86</v>
      </c>
      <c r="C68" s="15" t="s">
        <v>87</v>
      </c>
      <c r="D68" s="73">
        <v>129.19999999999999</v>
      </c>
      <c r="E68" s="180">
        <f t="shared" si="3"/>
        <v>1505.258</v>
      </c>
      <c r="F68" s="201"/>
      <c r="G68" s="215"/>
      <c r="H68" s="216"/>
    </row>
    <row r="69" spans="1:8" x14ac:dyDescent="0.3">
      <c r="A69" s="71"/>
      <c r="B69" s="79" t="s">
        <v>67</v>
      </c>
      <c r="C69" s="15"/>
      <c r="D69" s="73">
        <v>128.80000000000001</v>
      </c>
      <c r="E69" s="180">
        <f t="shared" si="3"/>
        <v>1504.8579999999999</v>
      </c>
      <c r="F69" s="201"/>
      <c r="G69" s="215"/>
      <c r="H69" s="216"/>
    </row>
    <row r="70" spans="1:8" x14ac:dyDescent="0.3">
      <c r="A70" s="71"/>
      <c r="B70" s="79" t="s">
        <v>68</v>
      </c>
      <c r="C70" s="15"/>
      <c r="D70" s="73">
        <v>144.9</v>
      </c>
      <c r="E70" s="180">
        <f t="shared" si="3"/>
        <v>1520.9580000000001</v>
      </c>
      <c r="F70" s="201"/>
      <c r="G70" s="215"/>
      <c r="H70" s="216"/>
    </row>
    <row r="71" spans="1:8" ht="13.5" thickBot="1" x14ac:dyDescent="0.35">
      <c r="A71" s="81"/>
      <c r="B71" s="82"/>
      <c r="C71" s="83"/>
      <c r="D71" s="59"/>
      <c r="E71" s="69"/>
      <c r="F71"/>
    </row>
    <row r="72" spans="1:8" x14ac:dyDescent="0.3">
      <c r="B72" s="3"/>
      <c r="C72" s="3"/>
      <c r="D72" s="39"/>
      <c r="E72" s="3"/>
      <c r="F72" s="3"/>
    </row>
    <row r="73" spans="1:8" x14ac:dyDescent="0.3">
      <c r="A73" s="267" t="s">
        <v>88</v>
      </c>
      <c r="B73" s="268"/>
      <c r="C73" s="268"/>
      <c r="D73" s="268"/>
      <c r="E73" s="269"/>
      <c r="F73" s="77"/>
      <c r="H73" s="3"/>
    </row>
    <row r="74" spans="1:8" x14ac:dyDescent="0.3">
      <c r="A74" s="261"/>
      <c r="B74" s="262"/>
      <c r="C74" s="262"/>
      <c r="D74" s="262"/>
      <c r="E74" s="263"/>
      <c r="F74"/>
    </row>
    <row r="75" spans="1:8" x14ac:dyDescent="0.3">
      <c r="A75" s="261" t="s">
        <v>97</v>
      </c>
      <c r="B75" s="273"/>
      <c r="C75" s="273"/>
      <c r="D75" s="273"/>
      <c r="E75" s="274"/>
    </row>
    <row r="76" spans="1:8" x14ac:dyDescent="0.3">
      <c r="A76" s="261" t="s">
        <v>99</v>
      </c>
      <c r="B76" s="262"/>
      <c r="C76" s="262"/>
      <c r="D76" s="262"/>
      <c r="E76" s="263"/>
    </row>
    <row r="77" spans="1:8" x14ac:dyDescent="0.3">
      <c r="A77" s="261" t="s">
        <v>192</v>
      </c>
      <c r="B77" s="262"/>
      <c r="C77" s="262"/>
      <c r="D77" s="262"/>
      <c r="E77" s="263"/>
      <c r="F77" s="236"/>
    </row>
    <row r="78" spans="1:8" x14ac:dyDescent="0.3">
      <c r="A78" s="264" t="s">
        <v>190</v>
      </c>
      <c r="B78" s="265"/>
      <c r="C78" s="265"/>
      <c r="D78" s="265"/>
      <c r="E78" s="266"/>
    </row>
    <row r="79" spans="1:8" x14ac:dyDescent="0.3">
      <c r="B79" s="10"/>
    </row>
    <row r="80" spans="1:8" x14ac:dyDescent="0.3">
      <c r="B80" s="10"/>
    </row>
    <row r="81" spans="2:5" x14ac:dyDescent="0.3">
      <c r="B81" s="10"/>
    </row>
    <row r="82" spans="2:5" x14ac:dyDescent="0.3">
      <c r="B82" s="10"/>
      <c r="E82" s="10" t="s">
        <v>100</v>
      </c>
    </row>
    <row r="83" spans="2:5" x14ac:dyDescent="0.3">
      <c r="B83" s="10"/>
    </row>
    <row r="84" spans="2:5" x14ac:dyDescent="0.3">
      <c r="B84" s="10"/>
    </row>
    <row r="85" spans="2:5" x14ac:dyDescent="0.3">
      <c r="B85" s="10"/>
    </row>
    <row r="86" spans="2:5" x14ac:dyDescent="0.3">
      <c r="B86" s="10"/>
    </row>
    <row r="87" spans="2:5" x14ac:dyDescent="0.3">
      <c r="B87" s="10"/>
    </row>
    <row r="88" spans="2:5" x14ac:dyDescent="0.3">
      <c r="B88" s="10"/>
    </row>
    <row r="89" spans="2:5" x14ac:dyDescent="0.3">
      <c r="B89" s="10"/>
    </row>
    <row r="90" spans="2:5" x14ac:dyDescent="0.3">
      <c r="B90" s="10"/>
    </row>
    <row r="91" spans="2:5" x14ac:dyDescent="0.3">
      <c r="B91" s="10"/>
    </row>
    <row r="92" spans="2:5" x14ac:dyDescent="0.3">
      <c r="B92" s="10"/>
    </row>
    <row r="93" spans="2:5" x14ac:dyDescent="0.3">
      <c r="B93" s="10"/>
    </row>
    <row r="94" spans="2:5" x14ac:dyDescent="0.3">
      <c r="B94" s="10"/>
    </row>
    <row r="95" spans="2:5" x14ac:dyDescent="0.3">
      <c r="B95" s="10"/>
    </row>
    <row r="96" spans="2:5" x14ac:dyDescent="0.3">
      <c r="B96" s="10"/>
    </row>
    <row r="97" spans="2:2" x14ac:dyDescent="0.3">
      <c r="B97" s="10"/>
    </row>
    <row r="98" spans="2:2" x14ac:dyDescent="0.3">
      <c r="B98" s="10"/>
    </row>
    <row r="99" spans="2:2" x14ac:dyDescent="0.3">
      <c r="B99" s="10"/>
    </row>
    <row r="100" spans="2:2" x14ac:dyDescent="0.3">
      <c r="B100" s="10"/>
    </row>
    <row r="101" spans="2:2" x14ac:dyDescent="0.3">
      <c r="B101" s="10"/>
    </row>
    <row r="102" spans="2:2" x14ac:dyDescent="0.3">
      <c r="B102" s="10"/>
    </row>
    <row r="103" spans="2:2" x14ac:dyDescent="0.3">
      <c r="B103" s="10"/>
    </row>
    <row r="104" spans="2:2" x14ac:dyDescent="0.3">
      <c r="B104" s="10"/>
    </row>
    <row r="105" spans="2:2" x14ac:dyDescent="0.3">
      <c r="B105" s="10"/>
    </row>
    <row r="106" spans="2:2" x14ac:dyDescent="0.3">
      <c r="B106" s="10"/>
    </row>
    <row r="107" spans="2:2" x14ac:dyDescent="0.3">
      <c r="B107" s="10"/>
    </row>
    <row r="108" spans="2:2" x14ac:dyDescent="0.3">
      <c r="B108" s="10"/>
    </row>
    <row r="109" spans="2:2" x14ac:dyDescent="0.3">
      <c r="B109" s="10"/>
    </row>
    <row r="110" spans="2:2" x14ac:dyDescent="0.3">
      <c r="B110" s="10"/>
    </row>
    <row r="111" spans="2:2" x14ac:dyDescent="0.3">
      <c r="B111" s="10"/>
    </row>
    <row r="112" spans="2:2" x14ac:dyDescent="0.3">
      <c r="B112" s="10"/>
    </row>
    <row r="113" spans="2:2" x14ac:dyDescent="0.3">
      <c r="B113" s="10"/>
    </row>
    <row r="114" spans="2:2" x14ac:dyDescent="0.3">
      <c r="B114" s="10"/>
    </row>
    <row r="115" spans="2:2" x14ac:dyDescent="0.3">
      <c r="B115" s="10"/>
    </row>
    <row r="116" spans="2:2" x14ac:dyDescent="0.3">
      <c r="B116" s="10"/>
    </row>
    <row r="117" spans="2:2" x14ac:dyDescent="0.3">
      <c r="B117" s="10"/>
    </row>
    <row r="118" spans="2:2" x14ac:dyDescent="0.3">
      <c r="B118" s="10"/>
    </row>
    <row r="119" spans="2:2" x14ac:dyDescent="0.3">
      <c r="B119" s="10"/>
    </row>
    <row r="120" spans="2:2" x14ac:dyDescent="0.3">
      <c r="B120" s="10"/>
    </row>
    <row r="121" spans="2:2" x14ac:dyDescent="0.3">
      <c r="B121" s="10"/>
    </row>
    <row r="122" spans="2:2" x14ac:dyDescent="0.3">
      <c r="B122" s="10"/>
    </row>
    <row r="123" spans="2:2" x14ac:dyDescent="0.3">
      <c r="B123" s="10"/>
    </row>
    <row r="124" spans="2:2" x14ac:dyDescent="0.3">
      <c r="B124" s="10"/>
    </row>
    <row r="125" spans="2:2" x14ac:dyDescent="0.3">
      <c r="B125" s="10"/>
    </row>
    <row r="126" spans="2:2" x14ac:dyDescent="0.3">
      <c r="B126" s="10"/>
    </row>
    <row r="127" spans="2:2" x14ac:dyDescent="0.3">
      <c r="B127" s="10"/>
    </row>
    <row r="128" spans="2:2" x14ac:dyDescent="0.3">
      <c r="B128" s="10"/>
    </row>
    <row r="129" spans="2:2" x14ac:dyDescent="0.3">
      <c r="B129" s="10"/>
    </row>
    <row r="130" spans="2:2" x14ac:dyDescent="0.3">
      <c r="B130" s="10"/>
    </row>
    <row r="131" spans="2:2" x14ac:dyDescent="0.3">
      <c r="B131" s="10"/>
    </row>
    <row r="132" spans="2:2" x14ac:dyDescent="0.3">
      <c r="B132" s="10"/>
    </row>
    <row r="133" spans="2:2" x14ac:dyDescent="0.3">
      <c r="B133" s="10"/>
    </row>
    <row r="134" spans="2:2" x14ac:dyDescent="0.3">
      <c r="B134" s="10"/>
    </row>
    <row r="135" spans="2:2" x14ac:dyDescent="0.3">
      <c r="B135" s="10"/>
    </row>
    <row r="136" spans="2:2" x14ac:dyDescent="0.3">
      <c r="B136" s="10"/>
    </row>
    <row r="137" spans="2:2" x14ac:dyDescent="0.3">
      <c r="B137" s="10"/>
    </row>
    <row r="138" spans="2:2" x14ac:dyDescent="0.3">
      <c r="B138" s="10"/>
    </row>
    <row r="139" spans="2:2" x14ac:dyDescent="0.3">
      <c r="B139" s="10"/>
    </row>
    <row r="140" spans="2:2" x14ac:dyDescent="0.3">
      <c r="B140" s="10"/>
    </row>
    <row r="141" spans="2:2" x14ac:dyDescent="0.3">
      <c r="B141" s="10"/>
    </row>
    <row r="142" spans="2:2" x14ac:dyDescent="0.3">
      <c r="B142" s="10"/>
    </row>
    <row r="143" spans="2:2" x14ac:dyDescent="0.3">
      <c r="B143" s="10"/>
    </row>
    <row r="144" spans="2:2" x14ac:dyDescent="0.3">
      <c r="B144" s="10"/>
    </row>
    <row r="145" spans="2:2" x14ac:dyDescent="0.3">
      <c r="B145" s="10"/>
    </row>
    <row r="146" spans="2:2" x14ac:dyDescent="0.3">
      <c r="B146" s="10"/>
    </row>
    <row r="147" spans="2:2" x14ac:dyDescent="0.3">
      <c r="B147" s="10"/>
    </row>
    <row r="148" spans="2:2" x14ac:dyDescent="0.3">
      <c r="B148" s="10"/>
    </row>
    <row r="149" spans="2:2" x14ac:dyDescent="0.3">
      <c r="B149" s="10"/>
    </row>
    <row r="150" spans="2:2" x14ac:dyDescent="0.3">
      <c r="B150" s="10"/>
    </row>
    <row r="151" spans="2:2" x14ac:dyDescent="0.3">
      <c r="B151" s="10"/>
    </row>
    <row r="152" spans="2:2" x14ac:dyDescent="0.3">
      <c r="B152" s="10"/>
    </row>
    <row r="153" spans="2:2" x14ac:dyDescent="0.3">
      <c r="B153" s="10"/>
    </row>
    <row r="154" spans="2:2" x14ac:dyDescent="0.3">
      <c r="B154" s="10"/>
    </row>
    <row r="155" spans="2:2" x14ac:dyDescent="0.3">
      <c r="B155" s="10"/>
    </row>
    <row r="156" spans="2:2" x14ac:dyDescent="0.3">
      <c r="B156" s="10"/>
    </row>
    <row r="157" spans="2:2" x14ac:dyDescent="0.3">
      <c r="B157" s="10"/>
    </row>
    <row r="158" spans="2:2" x14ac:dyDescent="0.3">
      <c r="B158" s="10"/>
    </row>
    <row r="159" spans="2:2" x14ac:dyDescent="0.3">
      <c r="B159" s="10"/>
    </row>
    <row r="160" spans="2:2" x14ac:dyDescent="0.3">
      <c r="B160" s="10"/>
    </row>
    <row r="161" spans="2:2" x14ac:dyDescent="0.3">
      <c r="B161" s="10"/>
    </row>
    <row r="162" spans="2:2" x14ac:dyDescent="0.3">
      <c r="B162" s="10"/>
    </row>
    <row r="163" spans="2:2" x14ac:dyDescent="0.3">
      <c r="B163" s="10"/>
    </row>
    <row r="164" spans="2:2" x14ac:dyDescent="0.3">
      <c r="B164" s="10"/>
    </row>
    <row r="165" spans="2:2" x14ac:dyDescent="0.3">
      <c r="B165" s="10"/>
    </row>
    <row r="166" spans="2:2" x14ac:dyDescent="0.3">
      <c r="B166" s="10"/>
    </row>
    <row r="167" spans="2:2" x14ac:dyDescent="0.3">
      <c r="B167" s="10"/>
    </row>
    <row r="168" spans="2:2" x14ac:dyDescent="0.3">
      <c r="B168" s="10"/>
    </row>
    <row r="169" spans="2:2" x14ac:dyDescent="0.3">
      <c r="B169" s="10"/>
    </row>
    <row r="170" spans="2:2" x14ac:dyDescent="0.3">
      <c r="B170" s="10"/>
    </row>
    <row r="171" spans="2:2" x14ac:dyDescent="0.3">
      <c r="B171" s="10"/>
    </row>
    <row r="172" spans="2:2" x14ac:dyDescent="0.3">
      <c r="B172" s="10"/>
    </row>
    <row r="173" spans="2:2" x14ac:dyDescent="0.3">
      <c r="B173" s="10"/>
    </row>
    <row r="174" spans="2:2" x14ac:dyDescent="0.3">
      <c r="B174" s="10"/>
    </row>
    <row r="175" spans="2:2" x14ac:dyDescent="0.3">
      <c r="B175" s="10"/>
    </row>
    <row r="176" spans="2:2" x14ac:dyDescent="0.3">
      <c r="B176" s="10"/>
    </row>
    <row r="177" spans="2:2" x14ac:dyDescent="0.3">
      <c r="B177" s="10"/>
    </row>
    <row r="178" spans="2:2" x14ac:dyDescent="0.3">
      <c r="B178" s="10"/>
    </row>
    <row r="179" spans="2:2" x14ac:dyDescent="0.3">
      <c r="B179" s="10"/>
    </row>
    <row r="180" spans="2:2" x14ac:dyDescent="0.3">
      <c r="B180" s="10"/>
    </row>
    <row r="181" spans="2:2" x14ac:dyDescent="0.3">
      <c r="B181" s="10"/>
    </row>
    <row r="182" spans="2:2" x14ac:dyDescent="0.3">
      <c r="B182" s="10"/>
    </row>
    <row r="183" spans="2:2" x14ac:dyDescent="0.3">
      <c r="B183" s="10"/>
    </row>
    <row r="184" spans="2:2" x14ac:dyDescent="0.3">
      <c r="B184" s="10"/>
    </row>
    <row r="185" spans="2:2" x14ac:dyDescent="0.3">
      <c r="B185" s="10"/>
    </row>
    <row r="186" spans="2:2" x14ac:dyDescent="0.3">
      <c r="B186" s="10"/>
    </row>
    <row r="187" spans="2:2" x14ac:dyDescent="0.3">
      <c r="B187" s="10"/>
    </row>
    <row r="188" spans="2:2" x14ac:dyDescent="0.3">
      <c r="B188" s="10"/>
    </row>
    <row r="189" spans="2:2" x14ac:dyDescent="0.3">
      <c r="B189" s="10"/>
    </row>
    <row r="190" spans="2:2" x14ac:dyDescent="0.3">
      <c r="B190" s="10"/>
    </row>
    <row r="191" spans="2:2" x14ac:dyDescent="0.3">
      <c r="B191" s="10"/>
    </row>
    <row r="192" spans="2:2" x14ac:dyDescent="0.3">
      <c r="B192" s="10"/>
    </row>
    <row r="193" spans="2:2" x14ac:dyDescent="0.3">
      <c r="B193" s="10"/>
    </row>
    <row r="194" spans="2:2" x14ac:dyDescent="0.3">
      <c r="B194" s="10"/>
    </row>
    <row r="195" spans="2:2" x14ac:dyDescent="0.3">
      <c r="B195" s="10"/>
    </row>
    <row r="196" spans="2:2" x14ac:dyDescent="0.3">
      <c r="B196" s="10"/>
    </row>
    <row r="197" spans="2:2" x14ac:dyDescent="0.3">
      <c r="B197" s="10"/>
    </row>
    <row r="198" spans="2:2" x14ac:dyDescent="0.3">
      <c r="B198" s="10"/>
    </row>
    <row r="199" spans="2:2" x14ac:dyDescent="0.3">
      <c r="B199" s="10"/>
    </row>
    <row r="200" spans="2:2" x14ac:dyDescent="0.3">
      <c r="B200" s="10"/>
    </row>
    <row r="201" spans="2:2" x14ac:dyDescent="0.3">
      <c r="B201" s="10"/>
    </row>
    <row r="202" spans="2:2" x14ac:dyDescent="0.3">
      <c r="B202" s="10"/>
    </row>
    <row r="203" spans="2:2" x14ac:dyDescent="0.3">
      <c r="B203" s="10"/>
    </row>
    <row r="204" spans="2:2" x14ac:dyDescent="0.3">
      <c r="B204" s="10"/>
    </row>
    <row r="205" spans="2:2" x14ac:dyDescent="0.3">
      <c r="B205" s="10"/>
    </row>
    <row r="206" spans="2:2" x14ac:dyDescent="0.3">
      <c r="B206" s="10"/>
    </row>
    <row r="207" spans="2:2" x14ac:dyDescent="0.3">
      <c r="B207" s="10"/>
    </row>
    <row r="208" spans="2:2" x14ac:dyDescent="0.3">
      <c r="B208" s="10"/>
    </row>
    <row r="209" spans="2:2" x14ac:dyDescent="0.3">
      <c r="B209" s="10"/>
    </row>
    <row r="210" spans="2:2" x14ac:dyDescent="0.3">
      <c r="B210" s="10"/>
    </row>
    <row r="211" spans="2:2" x14ac:dyDescent="0.3">
      <c r="B211" s="10"/>
    </row>
    <row r="212" spans="2:2" x14ac:dyDescent="0.3">
      <c r="B212" s="10"/>
    </row>
    <row r="213" spans="2:2" x14ac:dyDescent="0.3">
      <c r="B213" s="10"/>
    </row>
    <row r="214" spans="2:2" x14ac:dyDescent="0.3">
      <c r="B214" s="10"/>
    </row>
    <row r="215" spans="2:2" x14ac:dyDescent="0.3">
      <c r="B215" s="10"/>
    </row>
    <row r="216" spans="2:2" x14ac:dyDescent="0.3">
      <c r="B216" s="10"/>
    </row>
    <row r="217" spans="2:2" x14ac:dyDescent="0.3">
      <c r="B217" s="10"/>
    </row>
    <row r="218" spans="2:2" x14ac:dyDescent="0.3">
      <c r="B218" s="10"/>
    </row>
    <row r="219" spans="2:2" x14ac:dyDescent="0.3">
      <c r="B219" s="10"/>
    </row>
    <row r="220" spans="2:2" x14ac:dyDescent="0.3">
      <c r="B220" s="10"/>
    </row>
    <row r="221" spans="2:2" x14ac:dyDescent="0.3">
      <c r="B221" s="10"/>
    </row>
    <row r="222" spans="2:2" x14ac:dyDescent="0.3">
      <c r="B222" s="10"/>
    </row>
    <row r="223" spans="2:2" x14ac:dyDescent="0.3">
      <c r="B223" s="10"/>
    </row>
    <row r="224" spans="2:2" x14ac:dyDescent="0.3">
      <c r="B224" s="10"/>
    </row>
    <row r="225" spans="2:2" x14ac:dyDescent="0.3">
      <c r="B225" s="10"/>
    </row>
    <row r="226" spans="2:2" x14ac:dyDescent="0.3">
      <c r="B226" s="10"/>
    </row>
    <row r="227" spans="2:2" x14ac:dyDescent="0.3">
      <c r="B227" s="10"/>
    </row>
    <row r="228" spans="2:2" x14ac:dyDescent="0.3">
      <c r="B228" s="10"/>
    </row>
    <row r="229" spans="2:2" x14ac:dyDescent="0.3">
      <c r="B229" s="10"/>
    </row>
    <row r="230" spans="2:2" x14ac:dyDescent="0.3">
      <c r="B230" s="10"/>
    </row>
    <row r="231" spans="2:2" x14ac:dyDescent="0.3">
      <c r="B231" s="10"/>
    </row>
    <row r="232" spans="2:2" x14ac:dyDescent="0.3">
      <c r="B232" s="10"/>
    </row>
    <row r="233" spans="2:2" x14ac:dyDescent="0.3">
      <c r="B233" s="10"/>
    </row>
    <row r="234" spans="2:2" x14ac:dyDescent="0.3">
      <c r="B234" s="10"/>
    </row>
    <row r="235" spans="2:2" x14ac:dyDescent="0.3">
      <c r="B235" s="10"/>
    </row>
    <row r="236" spans="2:2" x14ac:dyDescent="0.3">
      <c r="B236" s="10"/>
    </row>
    <row r="237" spans="2:2" x14ac:dyDescent="0.3">
      <c r="B237" s="10"/>
    </row>
    <row r="238" spans="2:2" x14ac:dyDescent="0.3">
      <c r="B238" s="10"/>
    </row>
    <row r="239" spans="2:2" x14ac:dyDescent="0.3">
      <c r="B239" s="10"/>
    </row>
    <row r="240" spans="2:2" x14ac:dyDescent="0.3">
      <c r="B240" s="10"/>
    </row>
    <row r="241" spans="2:2" x14ac:dyDescent="0.3">
      <c r="B241" s="10"/>
    </row>
    <row r="242" spans="2:2" x14ac:dyDescent="0.3">
      <c r="B242" s="10"/>
    </row>
    <row r="243" spans="2:2" x14ac:dyDescent="0.3">
      <c r="B243" s="10"/>
    </row>
    <row r="244" spans="2:2" x14ac:dyDescent="0.3">
      <c r="B244" s="10"/>
    </row>
    <row r="245" spans="2:2" x14ac:dyDescent="0.3">
      <c r="B245" s="10"/>
    </row>
    <row r="246" spans="2:2" x14ac:dyDescent="0.3">
      <c r="B246" s="10"/>
    </row>
    <row r="247" spans="2:2" x14ac:dyDescent="0.3">
      <c r="B247" s="10"/>
    </row>
    <row r="248" spans="2:2" x14ac:dyDescent="0.3">
      <c r="B248" s="10"/>
    </row>
    <row r="249" spans="2:2" x14ac:dyDescent="0.3">
      <c r="B249" s="10"/>
    </row>
    <row r="250" spans="2:2" x14ac:dyDescent="0.3">
      <c r="B250" s="10"/>
    </row>
    <row r="251" spans="2:2" x14ac:dyDescent="0.3">
      <c r="B251" s="10"/>
    </row>
    <row r="252" spans="2:2" x14ac:dyDescent="0.3">
      <c r="B252" s="10"/>
    </row>
    <row r="253" spans="2:2" x14ac:dyDescent="0.3">
      <c r="B253" s="10"/>
    </row>
    <row r="254" spans="2:2" x14ac:dyDescent="0.3">
      <c r="B254" s="10"/>
    </row>
    <row r="255" spans="2:2" x14ac:dyDescent="0.3">
      <c r="B255" s="10"/>
    </row>
    <row r="256" spans="2:2" x14ac:dyDescent="0.3">
      <c r="B256" s="10"/>
    </row>
    <row r="257" spans="2:2" x14ac:dyDescent="0.3">
      <c r="B257" s="10"/>
    </row>
    <row r="258" spans="2:2" x14ac:dyDescent="0.3">
      <c r="B258" s="10"/>
    </row>
    <row r="259" spans="2:2" x14ac:dyDescent="0.3">
      <c r="B259" s="10"/>
    </row>
    <row r="260" spans="2:2" x14ac:dyDescent="0.3">
      <c r="B260" s="10"/>
    </row>
    <row r="261" spans="2:2" x14ac:dyDescent="0.3">
      <c r="B261" s="10"/>
    </row>
    <row r="262" spans="2:2" x14ac:dyDescent="0.3">
      <c r="B262" s="10"/>
    </row>
    <row r="263" spans="2:2" x14ac:dyDescent="0.3">
      <c r="B263" s="10"/>
    </row>
    <row r="264" spans="2:2" x14ac:dyDescent="0.3">
      <c r="B264" s="10"/>
    </row>
    <row r="265" spans="2:2" x14ac:dyDescent="0.3">
      <c r="B265" s="10"/>
    </row>
    <row r="266" spans="2:2" x14ac:dyDescent="0.3">
      <c r="B266" s="10"/>
    </row>
    <row r="267" spans="2:2" x14ac:dyDescent="0.3">
      <c r="B267" s="10"/>
    </row>
    <row r="268" spans="2:2" x14ac:dyDescent="0.3">
      <c r="B268" s="10"/>
    </row>
    <row r="269" spans="2:2" x14ac:dyDescent="0.3">
      <c r="B269" s="10"/>
    </row>
    <row r="270" spans="2:2" x14ac:dyDescent="0.3">
      <c r="B270" s="10"/>
    </row>
    <row r="271" spans="2:2" x14ac:dyDescent="0.3">
      <c r="B271" s="10"/>
    </row>
    <row r="272" spans="2:2" x14ac:dyDescent="0.3">
      <c r="B272" s="10"/>
    </row>
    <row r="273" spans="2:2" x14ac:dyDescent="0.3">
      <c r="B273" s="10"/>
    </row>
    <row r="274" spans="2:2" x14ac:dyDescent="0.3">
      <c r="B274" s="10"/>
    </row>
    <row r="275" spans="2:2" x14ac:dyDescent="0.3">
      <c r="B275" s="10"/>
    </row>
    <row r="276" spans="2:2" x14ac:dyDescent="0.3">
      <c r="B276" s="10"/>
    </row>
    <row r="277" spans="2:2" x14ac:dyDescent="0.3">
      <c r="B277" s="10"/>
    </row>
    <row r="278" spans="2:2" x14ac:dyDescent="0.3">
      <c r="B278" s="10"/>
    </row>
    <row r="279" spans="2:2" x14ac:dyDescent="0.3">
      <c r="B279" s="10"/>
    </row>
    <row r="280" spans="2:2" x14ac:dyDescent="0.3">
      <c r="B280" s="10"/>
    </row>
    <row r="281" spans="2:2" x14ac:dyDescent="0.3">
      <c r="B281" s="10"/>
    </row>
    <row r="282" spans="2:2" x14ac:dyDescent="0.3">
      <c r="B282" s="10"/>
    </row>
    <row r="283" spans="2:2" x14ac:dyDescent="0.3">
      <c r="B283" s="10"/>
    </row>
    <row r="284" spans="2:2" x14ac:dyDescent="0.3">
      <c r="B284" s="10"/>
    </row>
    <row r="285" spans="2:2" x14ac:dyDescent="0.3">
      <c r="B285" s="10"/>
    </row>
    <row r="286" spans="2:2" x14ac:dyDescent="0.3">
      <c r="B286" s="10"/>
    </row>
    <row r="287" spans="2:2" x14ac:dyDescent="0.3">
      <c r="B287" s="10"/>
    </row>
    <row r="288" spans="2:2" x14ac:dyDescent="0.3">
      <c r="B288" s="10"/>
    </row>
    <row r="289" spans="2:2" x14ac:dyDescent="0.3">
      <c r="B289" s="10"/>
    </row>
    <row r="290" spans="2:2" x14ac:dyDescent="0.3">
      <c r="B290" s="10"/>
    </row>
    <row r="291" spans="2:2" x14ac:dyDescent="0.3">
      <c r="B291" s="10"/>
    </row>
    <row r="292" spans="2:2" x14ac:dyDescent="0.3">
      <c r="B292" s="10"/>
    </row>
    <row r="293" spans="2:2" x14ac:dyDescent="0.3">
      <c r="B293" s="10"/>
    </row>
    <row r="294" spans="2:2" x14ac:dyDescent="0.3">
      <c r="B294" s="10"/>
    </row>
    <row r="295" spans="2:2" x14ac:dyDescent="0.3">
      <c r="B295" s="10"/>
    </row>
    <row r="296" spans="2:2" x14ac:dyDescent="0.3">
      <c r="B296" s="10"/>
    </row>
    <row r="297" spans="2:2" x14ac:dyDescent="0.3">
      <c r="B297" s="10"/>
    </row>
    <row r="298" spans="2:2" x14ac:dyDescent="0.3">
      <c r="B298" s="10"/>
    </row>
    <row r="299" spans="2:2" x14ac:dyDescent="0.3">
      <c r="B299" s="10"/>
    </row>
    <row r="300" spans="2:2" x14ac:dyDescent="0.3">
      <c r="B300" s="10"/>
    </row>
    <row r="301" spans="2:2" x14ac:dyDescent="0.3">
      <c r="B301" s="10"/>
    </row>
    <row r="302" spans="2:2" x14ac:dyDescent="0.3">
      <c r="B302" s="10"/>
    </row>
    <row r="303" spans="2:2" x14ac:dyDescent="0.3">
      <c r="B303" s="10"/>
    </row>
    <row r="304" spans="2:2" x14ac:dyDescent="0.3">
      <c r="B304" s="10"/>
    </row>
    <row r="305" spans="2:2" x14ac:dyDescent="0.3">
      <c r="B305" s="10"/>
    </row>
    <row r="306" spans="2:2" x14ac:dyDescent="0.3">
      <c r="B306" s="10"/>
    </row>
    <row r="307" spans="2:2" x14ac:dyDescent="0.3">
      <c r="B307" s="10"/>
    </row>
    <row r="308" spans="2:2" x14ac:dyDescent="0.3">
      <c r="B308" s="10"/>
    </row>
    <row r="309" spans="2:2" x14ac:dyDescent="0.3">
      <c r="B309" s="10"/>
    </row>
    <row r="310" spans="2:2" x14ac:dyDescent="0.3">
      <c r="B310" s="10"/>
    </row>
    <row r="311" spans="2:2" x14ac:dyDescent="0.3">
      <c r="B311" s="10"/>
    </row>
    <row r="312" spans="2:2" x14ac:dyDescent="0.3">
      <c r="B312" s="10"/>
    </row>
    <row r="313" spans="2:2" x14ac:dyDescent="0.3">
      <c r="B313" s="10"/>
    </row>
    <row r="314" spans="2:2" x14ac:dyDescent="0.3">
      <c r="B314" s="10"/>
    </row>
    <row r="315" spans="2:2" x14ac:dyDescent="0.3">
      <c r="B315" s="10"/>
    </row>
    <row r="316" spans="2:2" x14ac:dyDescent="0.3">
      <c r="B316" s="10"/>
    </row>
    <row r="317" spans="2:2" x14ac:dyDescent="0.3">
      <c r="B317" s="10"/>
    </row>
    <row r="318" spans="2:2" x14ac:dyDescent="0.3">
      <c r="B318" s="10"/>
    </row>
    <row r="319" spans="2:2" x14ac:dyDescent="0.3">
      <c r="B319" s="10"/>
    </row>
    <row r="320" spans="2:2" x14ac:dyDescent="0.3">
      <c r="B320" s="10"/>
    </row>
    <row r="321" spans="2:2" x14ac:dyDescent="0.3">
      <c r="B321" s="10"/>
    </row>
    <row r="322" spans="2:2" x14ac:dyDescent="0.3">
      <c r="B322" s="10"/>
    </row>
    <row r="323" spans="2:2" x14ac:dyDescent="0.3">
      <c r="B323" s="10"/>
    </row>
    <row r="324" spans="2:2" x14ac:dyDescent="0.3">
      <c r="B324" s="10"/>
    </row>
    <row r="325" spans="2:2" x14ac:dyDescent="0.3">
      <c r="B325" s="10"/>
    </row>
    <row r="326" spans="2:2" x14ac:dyDescent="0.3">
      <c r="B326" s="10"/>
    </row>
    <row r="327" spans="2:2" x14ac:dyDescent="0.3">
      <c r="B327" s="10"/>
    </row>
    <row r="328" spans="2:2" x14ac:dyDescent="0.3">
      <c r="B328" s="10"/>
    </row>
    <row r="329" spans="2:2" x14ac:dyDescent="0.3">
      <c r="B329" s="10"/>
    </row>
    <row r="330" spans="2:2" x14ac:dyDescent="0.3">
      <c r="B330" s="10"/>
    </row>
    <row r="331" spans="2:2" x14ac:dyDescent="0.3">
      <c r="B331" s="10"/>
    </row>
    <row r="332" spans="2:2" x14ac:dyDescent="0.3">
      <c r="B332" s="10"/>
    </row>
    <row r="333" spans="2:2" x14ac:dyDescent="0.3">
      <c r="B333" s="10"/>
    </row>
    <row r="334" spans="2:2" x14ac:dyDescent="0.3">
      <c r="B334" s="10"/>
    </row>
    <row r="335" spans="2:2" x14ac:dyDescent="0.3">
      <c r="B335" s="10"/>
    </row>
    <row r="336" spans="2:2" x14ac:dyDescent="0.3">
      <c r="B336" s="10"/>
    </row>
    <row r="337" spans="2:2" x14ac:dyDescent="0.3">
      <c r="B337" s="10"/>
    </row>
    <row r="338" spans="2:2" x14ac:dyDescent="0.3">
      <c r="B338" s="10"/>
    </row>
    <row r="339" spans="2:2" x14ac:dyDescent="0.3">
      <c r="B339" s="10"/>
    </row>
    <row r="340" spans="2:2" x14ac:dyDescent="0.3">
      <c r="B340" s="10"/>
    </row>
    <row r="341" spans="2:2" x14ac:dyDescent="0.3">
      <c r="B341" s="10"/>
    </row>
    <row r="342" spans="2:2" x14ac:dyDescent="0.3">
      <c r="B342" s="10"/>
    </row>
    <row r="343" spans="2:2" x14ac:dyDescent="0.3">
      <c r="B343" s="10"/>
    </row>
    <row r="344" spans="2:2" x14ac:dyDescent="0.3">
      <c r="B344" s="10"/>
    </row>
    <row r="345" spans="2:2" x14ac:dyDescent="0.3">
      <c r="B345" s="10"/>
    </row>
  </sheetData>
  <mergeCells count="8">
    <mergeCell ref="C2:E2"/>
    <mergeCell ref="A76:E76"/>
    <mergeCell ref="A77:E77"/>
    <mergeCell ref="A78:E78"/>
    <mergeCell ref="A74:E74"/>
    <mergeCell ref="A73:E73"/>
    <mergeCell ref="B4:E4"/>
    <mergeCell ref="A75:E75"/>
  </mergeCells>
  <phoneticPr fontId="3" type="noConversion"/>
  <printOptions horizontalCentered="1"/>
  <pageMargins left="0.74803149606299213" right="0.74803149606299213" top="0.98425196850393704" bottom="0.98425196850393704" header="0.51181102362204722" footer="0.51181102362204722"/>
  <pageSetup paperSize="9" scale="72" orientation="portrait" r:id="rId1"/>
  <headerFooter alignWithMargins="0"/>
  <customProperties>
    <customPr name="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44"/>
  <sheetViews>
    <sheetView topLeftCell="A34" zoomScaleNormal="100" zoomScaleSheetLayoutView="100" workbookViewId="0">
      <selection activeCell="D11" sqref="D11"/>
    </sheetView>
  </sheetViews>
  <sheetFormatPr defaultColWidth="9" defaultRowHeight="13" x14ac:dyDescent="0.3"/>
  <cols>
    <col min="1" max="1" width="9" style="10"/>
    <col min="2" max="2" width="14.58203125" style="10" customWidth="1"/>
    <col min="3" max="3" width="9" style="10"/>
    <col min="4" max="4" width="16" style="10" customWidth="1"/>
    <col min="5" max="5" width="9" style="1"/>
    <col min="6" max="6" width="12.25" customWidth="1"/>
  </cols>
  <sheetData>
    <row r="1" spans="1:10" x14ac:dyDescent="0.3">
      <c r="A1" s="11"/>
      <c r="E1" s="121"/>
    </row>
    <row r="2" spans="1:10" s="122" customFormat="1" ht="15.5" x14ac:dyDescent="0.35">
      <c r="A2" s="11" t="s">
        <v>0</v>
      </c>
      <c r="B2" s="275" t="s">
        <v>91</v>
      </c>
      <c r="C2" s="275"/>
      <c r="D2" s="275"/>
      <c r="E2" s="121"/>
      <c r="F2"/>
      <c r="G2"/>
      <c r="H2"/>
      <c r="I2"/>
      <c r="J2"/>
    </row>
    <row r="3" spans="1:10" s="122" customFormat="1" ht="15.5" x14ac:dyDescent="0.35">
      <c r="A3" s="11"/>
      <c r="B3" s="21"/>
      <c r="C3" s="10"/>
      <c r="D3" s="10"/>
      <c r="E3" s="121"/>
      <c r="F3"/>
      <c r="G3"/>
      <c r="H3"/>
      <c r="I3"/>
      <c r="J3"/>
    </row>
    <row r="4" spans="1:10" s="122" customFormat="1" ht="15.5" x14ac:dyDescent="0.35">
      <c r="A4" s="276" t="s">
        <v>90</v>
      </c>
      <c r="B4" s="277"/>
      <c r="C4" s="277"/>
      <c r="D4" s="277"/>
      <c r="E4" s="123"/>
      <c r="F4"/>
      <c r="G4"/>
      <c r="H4"/>
      <c r="I4"/>
      <c r="J4"/>
    </row>
    <row r="5" spans="1:10" s="122" customFormat="1" ht="15.5" x14ac:dyDescent="0.35">
      <c r="A5" s="114" t="str">
        <f>LPG!F3</f>
        <v>EFFECTIVE 05 APRIL 2023</v>
      </c>
      <c r="B5" s="124"/>
      <c r="C5" s="125"/>
      <c r="D5" s="126"/>
      <c r="E5" s="121"/>
      <c r="F5"/>
      <c r="G5"/>
      <c r="H5"/>
      <c r="I5"/>
      <c r="J5"/>
    </row>
    <row r="6" spans="1:10" s="122" customFormat="1" ht="16" thickBot="1" x14ac:dyDescent="0.4">
      <c r="A6" s="60"/>
      <c r="B6" s="61"/>
      <c r="C6" s="62"/>
      <c r="D6" s="62"/>
      <c r="E6" s="127"/>
      <c r="F6"/>
      <c r="G6"/>
      <c r="H6"/>
      <c r="I6"/>
      <c r="J6"/>
    </row>
    <row r="7" spans="1:10" s="122" customFormat="1" ht="15.5" x14ac:dyDescent="0.35">
      <c r="A7" s="2" t="s">
        <v>2</v>
      </c>
      <c r="B7" s="3" t="s">
        <v>79</v>
      </c>
      <c r="C7" s="3" t="s">
        <v>80</v>
      </c>
      <c r="D7" s="3" t="s">
        <v>5</v>
      </c>
      <c r="E7" s="121"/>
      <c r="F7"/>
      <c r="G7"/>
      <c r="H7"/>
      <c r="I7"/>
      <c r="J7"/>
    </row>
    <row r="8" spans="1:10" s="122" customFormat="1" ht="15.5" x14ac:dyDescent="0.35">
      <c r="A8" s="2" t="s">
        <v>81</v>
      </c>
      <c r="B8" s="3" t="s">
        <v>82</v>
      </c>
      <c r="C8" s="3" t="s">
        <v>83</v>
      </c>
      <c r="D8" s="3" t="s">
        <v>84</v>
      </c>
      <c r="E8" s="121"/>
      <c r="F8"/>
      <c r="G8"/>
      <c r="H8"/>
      <c r="I8"/>
      <c r="J8"/>
    </row>
    <row r="9" spans="1:10" s="122" customFormat="1" ht="15.5" x14ac:dyDescent="0.35">
      <c r="A9" s="2" t="s">
        <v>85</v>
      </c>
      <c r="B9" s="3" t="s">
        <v>23</v>
      </c>
      <c r="C9" s="3"/>
      <c r="D9" s="3" t="s">
        <v>23</v>
      </c>
      <c r="E9" s="121"/>
      <c r="F9"/>
      <c r="G9"/>
      <c r="H9"/>
      <c r="I9"/>
      <c r="J9"/>
    </row>
    <row r="10" spans="1:10" s="122" customFormat="1" ht="15.5" x14ac:dyDescent="0.35">
      <c r="A10" s="6"/>
      <c r="B10" s="43"/>
      <c r="C10" s="3"/>
      <c r="D10" s="3"/>
      <c r="E10" s="121"/>
      <c r="F10"/>
      <c r="G10"/>
      <c r="H10"/>
      <c r="I10"/>
      <c r="J10"/>
    </row>
    <row r="11" spans="1:10" s="122" customFormat="1" ht="15.5" x14ac:dyDescent="0.35">
      <c r="A11" s="6" t="s">
        <v>25</v>
      </c>
      <c r="B11" s="219">
        <f>2094.51-77-4.38</f>
        <v>2013.13</v>
      </c>
      <c r="C11" s="72">
        <v>3.5</v>
      </c>
      <c r="D11" s="17">
        <f>B11+C11</f>
        <v>2016.63</v>
      </c>
      <c r="E11" s="128"/>
      <c r="F11" s="200"/>
      <c r="G11" s="203"/>
      <c r="H11"/>
      <c r="I11"/>
      <c r="J11"/>
    </row>
    <row r="12" spans="1:10" s="122" customFormat="1" ht="15.5" x14ac:dyDescent="0.35">
      <c r="A12" s="2" t="s">
        <v>26</v>
      </c>
      <c r="B12" s="23"/>
      <c r="C12" s="18">
        <v>9.4</v>
      </c>
      <c r="D12" s="15">
        <f>B11+C12</f>
        <v>2022.5300000000002</v>
      </c>
      <c r="E12" s="121"/>
      <c r="F12" s="200"/>
      <c r="G12" s="203"/>
      <c r="H12"/>
      <c r="I12"/>
      <c r="J12"/>
    </row>
    <row r="13" spans="1:10" s="122" customFormat="1" ht="15.5" x14ac:dyDescent="0.35">
      <c r="A13" s="2" t="s">
        <v>27</v>
      </c>
      <c r="B13" s="23"/>
      <c r="C13" s="18">
        <v>14.7</v>
      </c>
      <c r="D13" s="15">
        <f>B11+C13</f>
        <v>2027.8300000000002</v>
      </c>
      <c r="E13" s="121"/>
      <c r="F13" s="200"/>
      <c r="G13" s="203"/>
      <c r="H13"/>
      <c r="I13"/>
      <c r="J13"/>
    </row>
    <row r="14" spans="1:10" s="122" customFormat="1" ht="15.5" x14ac:dyDescent="0.35">
      <c r="A14" s="2" t="s">
        <v>28</v>
      </c>
      <c r="B14" s="23"/>
      <c r="C14" s="18">
        <v>21.6</v>
      </c>
      <c r="D14" s="15">
        <f>$B11+C14</f>
        <v>2034.73</v>
      </c>
      <c r="E14" s="121"/>
      <c r="F14" s="200"/>
      <c r="G14" s="203"/>
      <c r="H14"/>
      <c r="I14"/>
      <c r="J14"/>
    </row>
    <row r="15" spans="1:10" s="122" customFormat="1" ht="15.5" x14ac:dyDescent="0.35">
      <c r="A15" s="2" t="s">
        <v>29</v>
      </c>
      <c r="B15" s="23"/>
      <c r="C15" s="18">
        <v>31.3</v>
      </c>
      <c r="D15" s="15">
        <f>$B11+C15</f>
        <v>2044.43</v>
      </c>
      <c r="E15" s="121"/>
      <c r="F15" s="200"/>
      <c r="G15" s="203"/>
      <c r="H15"/>
      <c r="I15"/>
      <c r="J15"/>
    </row>
    <row r="16" spans="1:10" s="122" customFormat="1" ht="15.5" x14ac:dyDescent="0.35">
      <c r="A16" s="2" t="s">
        <v>30</v>
      </c>
      <c r="B16" s="23"/>
      <c r="C16" s="18">
        <v>45.3</v>
      </c>
      <c r="D16" s="15">
        <f>$B11+C16</f>
        <v>2058.4300000000003</v>
      </c>
      <c r="E16" s="121"/>
      <c r="F16" s="200"/>
      <c r="G16" s="203"/>
      <c r="H16"/>
      <c r="I16"/>
      <c r="J16"/>
    </row>
    <row r="17" spans="1:10" s="122" customFormat="1" ht="15.5" x14ac:dyDescent="0.35">
      <c r="A17" s="2" t="s">
        <v>31</v>
      </c>
      <c r="B17" s="23"/>
      <c r="C17" s="18">
        <v>57.7</v>
      </c>
      <c r="D17" s="15">
        <f>$B11+C17</f>
        <v>2070.83</v>
      </c>
      <c r="E17" s="121"/>
      <c r="F17" s="200"/>
      <c r="G17" s="203"/>
      <c r="H17"/>
      <c r="I17"/>
      <c r="J17"/>
    </row>
    <row r="18" spans="1:10" s="122" customFormat="1" ht="15.5" x14ac:dyDescent="0.35">
      <c r="A18" s="2" t="s">
        <v>32</v>
      </c>
      <c r="B18" s="23"/>
      <c r="C18" s="18">
        <v>81.5</v>
      </c>
      <c r="D18" s="15">
        <f>$B11+C18</f>
        <v>2094.63</v>
      </c>
      <c r="E18" s="121"/>
      <c r="F18" s="200"/>
      <c r="G18" s="203"/>
      <c r="H18"/>
      <c r="I18"/>
      <c r="J18"/>
    </row>
    <row r="19" spans="1:10" s="122" customFormat="1" ht="15.5" x14ac:dyDescent="0.35">
      <c r="A19" s="2" t="s">
        <v>33</v>
      </c>
      <c r="B19" s="23"/>
      <c r="C19" s="18">
        <v>106.5</v>
      </c>
      <c r="D19" s="15">
        <f>$B11+C19</f>
        <v>2119.63</v>
      </c>
      <c r="E19" s="121"/>
      <c r="F19" s="200"/>
      <c r="G19" s="203"/>
      <c r="H19"/>
      <c r="I19"/>
      <c r="J19"/>
    </row>
    <row r="20" spans="1:10" s="122" customFormat="1" ht="15.5" x14ac:dyDescent="0.35">
      <c r="A20" s="2" t="s">
        <v>34</v>
      </c>
      <c r="B20" s="23"/>
      <c r="C20" s="18">
        <v>112.9</v>
      </c>
      <c r="D20" s="15">
        <f>$B11+C20</f>
        <v>2126.0300000000002</v>
      </c>
      <c r="E20" s="121"/>
      <c r="F20" s="200"/>
      <c r="G20" s="203"/>
      <c r="H20"/>
      <c r="I20"/>
      <c r="J20"/>
    </row>
    <row r="21" spans="1:10" s="122" customFormat="1" ht="15.5" x14ac:dyDescent="0.35">
      <c r="A21" s="2" t="s">
        <v>35</v>
      </c>
      <c r="B21" s="23"/>
      <c r="C21" s="18">
        <v>156.30000000000001</v>
      </c>
      <c r="D21" s="15">
        <f>$B11+C21</f>
        <v>2169.4300000000003</v>
      </c>
      <c r="E21" s="121"/>
      <c r="F21" s="200"/>
      <c r="G21" s="203"/>
      <c r="H21"/>
      <c r="I21"/>
      <c r="J21"/>
    </row>
    <row r="22" spans="1:10" s="122" customFormat="1" ht="15.5" x14ac:dyDescent="0.35">
      <c r="A22" s="2" t="s">
        <v>36</v>
      </c>
      <c r="B22" s="23"/>
      <c r="C22" s="18">
        <v>165.9</v>
      </c>
      <c r="D22" s="15">
        <f>$B11+C22</f>
        <v>2179.0300000000002</v>
      </c>
      <c r="E22" s="121"/>
      <c r="F22" s="200"/>
      <c r="G22" s="203"/>
      <c r="H22"/>
      <c r="I22"/>
      <c r="J22"/>
    </row>
    <row r="23" spans="1:10" s="122" customFormat="1" ht="15.5" x14ac:dyDescent="0.35">
      <c r="A23" s="2" t="s">
        <v>37</v>
      </c>
      <c r="B23" s="23"/>
      <c r="C23" s="18">
        <v>124.8</v>
      </c>
      <c r="D23" s="15">
        <f>$B11+C23</f>
        <v>2137.9300000000003</v>
      </c>
      <c r="E23" s="121"/>
      <c r="F23" s="200"/>
      <c r="G23" s="203"/>
      <c r="H23"/>
      <c r="I23"/>
      <c r="J23"/>
    </row>
    <row r="24" spans="1:10" s="122" customFormat="1" ht="15.5" x14ac:dyDescent="0.35">
      <c r="A24" s="2" t="s">
        <v>38</v>
      </c>
      <c r="B24" s="23"/>
      <c r="C24" s="18">
        <v>167.2</v>
      </c>
      <c r="D24" s="15">
        <f>$B11+C24</f>
        <v>2180.33</v>
      </c>
      <c r="E24" s="121"/>
      <c r="F24" s="200"/>
      <c r="G24" s="203"/>
      <c r="H24"/>
      <c r="I24"/>
      <c r="J24"/>
    </row>
    <row r="25" spans="1:10" s="122" customFormat="1" ht="15.5" x14ac:dyDescent="0.35">
      <c r="A25" s="2" t="s">
        <v>39</v>
      </c>
      <c r="B25" s="23"/>
      <c r="C25" s="18">
        <v>155.69999999999999</v>
      </c>
      <c r="D25" s="15">
        <f>$B11+C25</f>
        <v>2168.83</v>
      </c>
      <c r="E25" s="121"/>
      <c r="F25" s="200"/>
      <c r="G25" s="203"/>
      <c r="H25"/>
      <c r="I25"/>
      <c r="J25"/>
    </row>
    <row r="26" spans="1:10" s="122" customFormat="1" ht="15.5" x14ac:dyDescent="0.35">
      <c r="A26" s="5" t="s">
        <v>69</v>
      </c>
      <c r="B26" s="3"/>
      <c r="C26" s="18">
        <v>57.7</v>
      </c>
      <c r="D26" s="15">
        <f>$B11+C26</f>
        <v>2070.83</v>
      </c>
      <c r="E26" s="121"/>
      <c r="F26" s="200"/>
      <c r="G26" s="203"/>
      <c r="H26"/>
      <c r="I26"/>
      <c r="J26"/>
    </row>
    <row r="27" spans="1:10" s="122" customFormat="1" ht="15.5" x14ac:dyDescent="0.35">
      <c r="A27" s="5" t="s">
        <v>70</v>
      </c>
      <c r="B27" s="3"/>
      <c r="C27" s="18">
        <v>155.69999999999999</v>
      </c>
      <c r="D27" s="15">
        <f>$B11+C27</f>
        <v>2168.83</v>
      </c>
      <c r="E27" s="121"/>
      <c r="F27" s="200"/>
      <c r="G27" s="203"/>
      <c r="H27"/>
      <c r="I27"/>
      <c r="J27"/>
    </row>
    <row r="28" spans="1:10" s="122" customFormat="1" ht="15.5" x14ac:dyDescent="0.35">
      <c r="A28" s="6"/>
      <c r="B28" s="129"/>
      <c r="C28" s="129"/>
      <c r="D28" s="24"/>
      <c r="E28" s="130"/>
      <c r="F28" s="200"/>
      <c r="G28" s="1"/>
      <c r="H28"/>
      <c r="I28"/>
      <c r="J28"/>
    </row>
    <row r="29" spans="1:10" s="122" customFormat="1" ht="15.5" x14ac:dyDescent="0.35">
      <c r="A29" s="2"/>
      <c r="B29" s="10"/>
      <c r="C29" s="10"/>
      <c r="D29" s="15"/>
      <c r="E29" s="121"/>
      <c r="F29" s="200"/>
      <c r="G29" s="1"/>
      <c r="H29"/>
      <c r="I29"/>
      <c r="J29"/>
    </row>
    <row r="30" spans="1:10" s="122" customFormat="1" ht="15.5" x14ac:dyDescent="0.35">
      <c r="A30" s="2" t="s">
        <v>40</v>
      </c>
      <c r="B30" s="23">
        <f>B11</f>
        <v>2013.13</v>
      </c>
      <c r="C30" s="18">
        <v>22.5</v>
      </c>
      <c r="D30" s="15">
        <f>$B11+C30</f>
        <v>2035.63</v>
      </c>
      <c r="E30" s="121"/>
      <c r="F30" s="200"/>
      <c r="G30" s="203"/>
      <c r="H30"/>
      <c r="I30"/>
      <c r="J30"/>
    </row>
    <row r="31" spans="1:10" s="122" customFormat="1" ht="15.5" x14ac:dyDescent="0.35">
      <c r="A31" s="2" t="s">
        <v>96</v>
      </c>
      <c r="B31" s="23"/>
      <c r="C31" s="18">
        <v>35.4</v>
      </c>
      <c r="D31" s="15">
        <f>B30+C31</f>
        <v>2048.5300000000002</v>
      </c>
      <c r="E31" s="121"/>
      <c r="F31" s="200"/>
      <c r="G31" s="203"/>
      <c r="H31"/>
      <c r="I31"/>
      <c r="J31"/>
    </row>
    <row r="32" spans="1:10" s="122" customFormat="1" ht="15.5" x14ac:dyDescent="0.35">
      <c r="A32" s="2" t="s">
        <v>41</v>
      </c>
      <c r="B32" s="23"/>
      <c r="C32" s="18">
        <v>28</v>
      </c>
      <c r="D32" s="15">
        <f>B30+C32</f>
        <v>2041.13</v>
      </c>
      <c r="E32" s="121"/>
      <c r="F32" s="200"/>
      <c r="G32" s="203"/>
      <c r="H32"/>
      <c r="I32"/>
      <c r="J32"/>
    </row>
    <row r="33" spans="1:10" s="122" customFormat="1" ht="15.5" x14ac:dyDescent="0.35">
      <c r="A33" s="2" t="s">
        <v>42</v>
      </c>
      <c r="B33" s="23"/>
      <c r="C33" s="18">
        <v>39.9</v>
      </c>
      <c r="D33" s="15">
        <f>B30+C33</f>
        <v>2053.0300000000002</v>
      </c>
      <c r="E33" s="121"/>
      <c r="F33" s="200"/>
      <c r="G33" s="203"/>
      <c r="H33"/>
      <c r="I33"/>
      <c r="J33"/>
    </row>
    <row r="34" spans="1:10" s="122" customFormat="1" ht="15.5" x14ac:dyDescent="0.35">
      <c r="A34" s="2" t="s">
        <v>43</v>
      </c>
      <c r="B34" s="23"/>
      <c r="C34" s="18">
        <v>54.7</v>
      </c>
      <c r="D34" s="15">
        <f>B30+C34</f>
        <v>2067.83</v>
      </c>
      <c r="E34" s="121"/>
      <c r="F34" s="200"/>
      <c r="G34" s="203"/>
      <c r="H34"/>
      <c r="I34"/>
      <c r="J34"/>
    </row>
    <row r="35" spans="1:10" s="122" customFormat="1" ht="15.5" x14ac:dyDescent="0.35">
      <c r="A35" s="2" t="s">
        <v>44</v>
      </c>
      <c r="B35" s="23"/>
      <c r="C35" s="18">
        <v>51.5</v>
      </c>
      <c r="D35" s="15">
        <f>B30+C35</f>
        <v>2064.63</v>
      </c>
      <c r="E35" s="121"/>
      <c r="F35" s="200"/>
      <c r="G35" s="203"/>
      <c r="H35"/>
      <c r="I35"/>
      <c r="J35"/>
    </row>
    <row r="36" spans="1:10" s="122" customFormat="1" ht="15.5" x14ac:dyDescent="0.35">
      <c r="A36" s="2" t="s">
        <v>45</v>
      </c>
      <c r="B36" s="23"/>
      <c r="C36" s="18">
        <v>65.3</v>
      </c>
      <c r="D36" s="15">
        <f>$B30+C36</f>
        <v>2078.4300000000003</v>
      </c>
      <c r="E36" s="121"/>
      <c r="F36" s="200"/>
      <c r="G36" s="203"/>
      <c r="H36"/>
      <c r="I36"/>
      <c r="J36"/>
    </row>
    <row r="37" spans="1:10" s="122" customFormat="1" ht="15.5" x14ac:dyDescent="0.35">
      <c r="A37" s="2" t="s">
        <v>46</v>
      </c>
      <c r="B37" s="23"/>
      <c r="C37" s="18">
        <v>70.5</v>
      </c>
      <c r="D37" s="15">
        <f>$B30+C37</f>
        <v>2083.63</v>
      </c>
      <c r="E37" s="121"/>
      <c r="F37" s="200"/>
      <c r="G37" s="203"/>
      <c r="H37"/>
      <c r="I37"/>
      <c r="J37"/>
    </row>
    <row r="38" spans="1:10" s="122" customFormat="1" ht="15.5" x14ac:dyDescent="0.35">
      <c r="A38" s="2" t="s">
        <v>47</v>
      </c>
      <c r="B38" s="23"/>
      <c r="C38" s="18">
        <v>82.5</v>
      </c>
      <c r="D38" s="15">
        <f>$B30+C38</f>
        <v>2095.63</v>
      </c>
      <c r="E38" s="121"/>
      <c r="F38" s="200"/>
      <c r="G38" s="203"/>
      <c r="H38"/>
      <c r="I38"/>
      <c r="J38"/>
    </row>
    <row r="39" spans="1:10" s="122" customFormat="1" ht="15.5" x14ac:dyDescent="0.35">
      <c r="A39" s="6"/>
      <c r="B39" s="129"/>
      <c r="C39" s="20"/>
      <c r="D39" s="24"/>
      <c r="E39" s="130"/>
      <c r="F39" s="200"/>
      <c r="G39" s="204"/>
      <c r="H39"/>
      <c r="I39"/>
      <c r="J39"/>
    </row>
    <row r="40" spans="1:10" s="122" customFormat="1" ht="15.5" x14ac:dyDescent="0.35">
      <c r="A40" s="2"/>
      <c r="B40" s="10"/>
      <c r="C40" s="10"/>
      <c r="D40" s="15"/>
      <c r="E40" s="121"/>
      <c r="F40" s="200"/>
      <c r="G40" s="1"/>
      <c r="H40"/>
      <c r="I40"/>
      <c r="J40"/>
    </row>
    <row r="41" spans="1:10" s="122" customFormat="1" ht="15.5" x14ac:dyDescent="0.35">
      <c r="A41" s="2" t="s">
        <v>48</v>
      </c>
      <c r="B41" s="23">
        <f>B11</f>
        <v>2013.13</v>
      </c>
      <c r="C41" s="18">
        <v>45.8</v>
      </c>
      <c r="D41" s="15">
        <f>$B41+C41</f>
        <v>2058.9300000000003</v>
      </c>
      <c r="E41" s="121"/>
      <c r="F41" s="200"/>
      <c r="G41" s="203"/>
      <c r="H41"/>
      <c r="I41"/>
      <c r="J41"/>
    </row>
    <row r="42" spans="1:10" s="122" customFormat="1" ht="15.5" x14ac:dyDescent="0.35">
      <c r="A42" s="2" t="s">
        <v>49</v>
      </c>
      <c r="B42" s="23"/>
      <c r="C42" s="18">
        <v>55</v>
      </c>
      <c r="D42" s="15">
        <f>$B41+C42</f>
        <v>2068.13</v>
      </c>
      <c r="E42" s="121"/>
      <c r="F42" s="200"/>
      <c r="G42" s="203"/>
      <c r="H42"/>
      <c r="I42"/>
      <c r="J42"/>
    </row>
    <row r="43" spans="1:10" s="122" customFormat="1" ht="15.5" x14ac:dyDescent="0.35">
      <c r="A43" s="2" t="s">
        <v>50</v>
      </c>
      <c r="B43" s="23"/>
      <c r="C43" s="18">
        <v>70.400000000000006</v>
      </c>
      <c r="D43" s="15">
        <f>$B41+C43</f>
        <v>2083.5300000000002</v>
      </c>
      <c r="E43" s="121"/>
      <c r="F43" s="200"/>
      <c r="G43" s="203"/>
      <c r="H43"/>
      <c r="I43"/>
      <c r="J43"/>
    </row>
    <row r="44" spans="1:10" s="122" customFormat="1" ht="15.5" x14ac:dyDescent="0.35">
      <c r="A44" s="2" t="s">
        <v>51</v>
      </c>
      <c r="B44" s="23"/>
      <c r="C44" s="18">
        <v>91.5</v>
      </c>
      <c r="D44" s="15">
        <f>$B41+C44</f>
        <v>2104.63</v>
      </c>
      <c r="E44" s="121"/>
      <c r="F44" s="200"/>
      <c r="G44" s="203"/>
      <c r="H44"/>
      <c r="I44"/>
      <c r="J44"/>
    </row>
    <row r="45" spans="1:10" s="122" customFormat="1" ht="15.5" x14ac:dyDescent="0.35">
      <c r="A45" s="7" t="s">
        <v>52</v>
      </c>
      <c r="B45" s="17" t="s">
        <v>53</v>
      </c>
      <c r="C45" s="223">
        <v>75.7</v>
      </c>
      <c r="D45" s="17">
        <f>$B41+C45</f>
        <v>2088.83</v>
      </c>
      <c r="E45" s="128"/>
      <c r="F45" s="200"/>
      <c r="G45" s="203"/>
      <c r="H45"/>
      <c r="I45"/>
      <c r="J45"/>
    </row>
    <row r="46" spans="1:10" s="122" customFormat="1" ht="15.5" x14ac:dyDescent="0.35">
      <c r="A46" s="2" t="s">
        <v>54</v>
      </c>
      <c r="B46" s="23"/>
      <c r="C46" s="18">
        <v>94.3</v>
      </c>
      <c r="D46" s="15">
        <f>$B41+C46</f>
        <v>2107.4300000000003</v>
      </c>
      <c r="E46" s="121"/>
      <c r="F46" s="200"/>
      <c r="G46" s="203"/>
      <c r="H46"/>
      <c r="I46"/>
      <c r="J46"/>
    </row>
    <row r="47" spans="1:10" s="122" customFormat="1" ht="15.5" x14ac:dyDescent="0.35">
      <c r="A47" s="2" t="s">
        <v>55</v>
      </c>
      <c r="B47" s="23"/>
      <c r="C47" s="18">
        <v>118.4</v>
      </c>
      <c r="D47" s="15">
        <f>$B41+C47</f>
        <v>2131.5300000000002</v>
      </c>
      <c r="E47" s="121"/>
      <c r="F47" s="200"/>
      <c r="G47" s="203"/>
      <c r="H47"/>
      <c r="I47"/>
      <c r="J47"/>
    </row>
    <row r="48" spans="1:10" s="122" customFormat="1" ht="15.5" x14ac:dyDescent="0.35">
      <c r="A48" s="2" t="s">
        <v>56</v>
      </c>
      <c r="B48" s="23"/>
      <c r="C48" s="18">
        <v>121.8</v>
      </c>
      <c r="D48" s="15">
        <f>$B41+C48</f>
        <v>2134.9300000000003</v>
      </c>
      <c r="E48" s="121"/>
      <c r="F48" s="200"/>
      <c r="G48" s="203"/>
      <c r="H48"/>
      <c r="I48"/>
      <c r="J48"/>
    </row>
    <row r="49" spans="1:10" s="122" customFormat="1" ht="15.5" x14ac:dyDescent="0.35">
      <c r="A49" s="2" t="s">
        <v>57</v>
      </c>
      <c r="B49" s="23"/>
      <c r="C49" s="18">
        <v>140</v>
      </c>
      <c r="D49" s="15">
        <f>$B41+C49</f>
        <v>2153.13</v>
      </c>
      <c r="E49" s="121"/>
      <c r="F49" s="200"/>
      <c r="G49" s="203"/>
      <c r="H49"/>
      <c r="I49"/>
      <c r="J49"/>
    </row>
    <row r="50" spans="1:10" s="122" customFormat="1" ht="15.5" x14ac:dyDescent="0.35">
      <c r="A50" s="2" t="s">
        <v>58</v>
      </c>
      <c r="B50" s="10"/>
      <c r="C50" s="18">
        <v>161.80000000000001</v>
      </c>
      <c r="D50" s="15">
        <f>$B41+C50</f>
        <v>2174.9300000000003</v>
      </c>
      <c r="E50" s="121"/>
      <c r="F50" s="200"/>
      <c r="G50" s="203"/>
      <c r="H50"/>
      <c r="I50"/>
      <c r="J50"/>
    </row>
    <row r="51" spans="1:10" s="122" customFormat="1" ht="15.5" x14ac:dyDescent="0.35">
      <c r="A51" s="2" t="s">
        <v>59</v>
      </c>
      <c r="B51" s="10"/>
      <c r="C51" s="18">
        <v>145.69999999999999</v>
      </c>
      <c r="D51" s="15">
        <f>$B41+C51</f>
        <v>2158.83</v>
      </c>
      <c r="E51" s="121"/>
      <c r="F51" s="200"/>
      <c r="G51" s="203"/>
      <c r="H51"/>
      <c r="I51"/>
      <c r="J51"/>
    </row>
    <row r="52" spans="1:10" s="122" customFormat="1" ht="15.5" x14ac:dyDescent="0.35">
      <c r="A52" s="2" t="s">
        <v>60</v>
      </c>
      <c r="B52" s="10"/>
      <c r="C52" s="18">
        <v>143.30000000000001</v>
      </c>
      <c r="D52" s="15">
        <f>$B41+C52</f>
        <v>2156.4300000000003</v>
      </c>
      <c r="E52" s="121"/>
      <c r="F52" s="200"/>
      <c r="G52" s="203"/>
      <c r="H52"/>
      <c r="I52"/>
      <c r="J52"/>
    </row>
    <row r="53" spans="1:10" s="122" customFormat="1" ht="15.5" x14ac:dyDescent="0.35">
      <c r="A53" s="2" t="s">
        <v>61</v>
      </c>
      <c r="B53" s="10"/>
      <c r="C53" s="18">
        <v>163.5</v>
      </c>
      <c r="D53" s="15">
        <f>$B41+C53</f>
        <v>2176.63</v>
      </c>
      <c r="E53" s="121"/>
      <c r="F53" s="200"/>
      <c r="G53" s="203"/>
      <c r="H53"/>
      <c r="I53"/>
      <c r="J53"/>
    </row>
    <row r="54" spans="1:10" s="122" customFormat="1" ht="15.5" x14ac:dyDescent="0.35">
      <c r="A54" s="5" t="s">
        <v>71</v>
      </c>
      <c r="B54" s="3"/>
      <c r="C54" s="18">
        <v>70.400000000000006</v>
      </c>
      <c r="D54" s="15">
        <f>$B41+C54</f>
        <v>2083.5300000000002</v>
      </c>
      <c r="E54" s="121"/>
      <c r="F54" s="200"/>
      <c r="G54" s="203"/>
      <c r="H54"/>
      <c r="I54"/>
      <c r="J54"/>
    </row>
    <row r="55" spans="1:10" s="122" customFormat="1" ht="15.5" x14ac:dyDescent="0.35">
      <c r="A55" s="5" t="s">
        <v>72</v>
      </c>
      <c r="B55" s="3"/>
      <c r="C55" s="18">
        <v>91.5</v>
      </c>
      <c r="D55" s="15">
        <f>$B41+C55</f>
        <v>2104.63</v>
      </c>
      <c r="E55" s="121"/>
      <c r="F55" s="200"/>
      <c r="G55" s="203"/>
      <c r="H55"/>
      <c r="I55"/>
      <c r="J55"/>
    </row>
    <row r="56" spans="1:10" s="122" customFormat="1" ht="15.5" x14ac:dyDescent="0.35">
      <c r="A56" s="5" t="s">
        <v>73</v>
      </c>
      <c r="B56" s="3"/>
      <c r="C56" s="18">
        <v>94.3</v>
      </c>
      <c r="D56" s="15">
        <f>$B41+C56</f>
        <v>2107.4300000000003</v>
      </c>
      <c r="E56" s="121"/>
      <c r="F56" s="200"/>
      <c r="G56" s="203"/>
      <c r="H56"/>
      <c r="I56"/>
      <c r="J56"/>
    </row>
    <row r="57" spans="1:10" s="122" customFormat="1" ht="15.5" x14ac:dyDescent="0.35">
      <c r="A57" s="5" t="s">
        <v>74</v>
      </c>
      <c r="B57" s="3"/>
      <c r="C57" s="18">
        <v>118.4</v>
      </c>
      <c r="D57" s="15">
        <f>$B41+C57</f>
        <v>2131.5300000000002</v>
      </c>
      <c r="E57" s="121"/>
      <c r="F57" s="200"/>
      <c r="G57" s="203"/>
      <c r="H57"/>
      <c r="I57"/>
      <c r="J57"/>
    </row>
    <row r="58" spans="1:10" s="122" customFormat="1" ht="15.5" x14ac:dyDescent="0.35">
      <c r="A58" s="5" t="s">
        <v>75</v>
      </c>
      <c r="B58" s="3"/>
      <c r="C58" s="18">
        <v>121.8</v>
      </c>
      <c r="D58" s="15">
        <f>$B41+C58</f>
        <v>2134.9300000000003</v>
      </c>
      <c r="E58" s="121"/>
      <c r="F58" s="200"/>
      <c r="G58" s="203"/>
      <c r="H58"/>
      <c r="I58"/>
      <c r="J58"/>
    </row>
    <row r="59" spans="1:10" s="122" customFormat="1" ht="15.5" x14ac:dyDescent="0.35">
      <c r="A59" s="5" t="s">
        <v>76</v>
      </c>
      <c r="B59" s="3"/>
      <c r="C59" s="18">
        <v>140</v>
      </c>
      <c r="D59" s="15">
        <f>$B41+C59</f>
        <v>2153.13</v>
      </c>
      <c r="E59" s="121"/>
      <c r="F59" s="200"/>
      <c r="G59" s="203"/>
      <c r="H59"/>
      <c r="I59"/>
      <c r="J59"/>
    </row>
    <row r="60" spans="1:10" s="122" customFormat="1" ht="15.5" x14ac:dyDescent="0.35">
      <c r="A60" s="5" t="s">
        <v>77</v>
      </c>
      <c r="B60" s="3"/>
      <c r="C60" s="18">
        <v>161.80000000000001</v>
      </c>
      <c r="D60" s="15">
        <f>$B41+C60</f>
        <v>2174.9300000000003</v>
      </c>
      <c r="E60" s="121"/>
      <c r="F60" s="200"/>
      <c r="G60" s="203"/>
      <c r="H60"/>
      <c r="I60"/>
      <c r="J60"/>
    </row>
    <row r="61" spans="1:10" s="122" customFormat="1" ht="15.5" x14ac:dyDescent="0.35">
      <c r="A61" s="5" t="s">
        <v>78</v>
      </c>
      <c r="B61" s="3"/>
      <c r="C61" s="18">
        <v>163.5</v>
      </c>
      <c r="D61" s="15">
        <f>$B41+C61</f>
        <v>2176.63</v>
      </c>
      <c r="E61" s="121"/>
      <c r="F61" s="200"/>
      <c r="G61" s="203"/>
      <c r="H61"/>
      <c r="I61"/>
      <c r="J61"/>
    </row>
    <row r="62" spans="1:10" s="122" customFormat="1" ht="15.5" x14ac:dyDescent="0.35">
      <c r="A62" s="6"/>
      <c r="B62" s="129"/>
      <c r="C62" s="129"/>
      <c r="D62" s="24"/>
      <c r="E62" s="130"/>
      <c r="F62" s="200"/>
      <c r="G62" s="1"/>
      <c r="H62"/>
      <c r="I62"/>
      <c r="J62"/>
    </row>
    <row r="63" spans="1:10" s="122" customFormat="1" ht="15.5" x14ac:dyDescent="0.35">
      <c r="A63" s="2"/>
      <c r="B63" s="10"/>
      <c r="C63" s="10"/>
      <c r="D63" s="15"/>
      <c r="E63" s="121"/>
      <c r="F63" s="200"/>
      <c r="G63" s="1"/>
      <c r="H63"/>
      <c r="I63"/>
      <c r="J63"/>
    </row>
    <row r="64" spans="1:10" s="122" customFormat="1" ht="15.5" x14ac:dyDescent="0.35">
      <c r="A64" s="2" t="s">
        <v>62</v>
      </c>
      <c r="B64" s="23">
        <f>B11</f>
        <v>2013.13</v>
      </c>
      <c r="C64" s="18">
        <v>82.9</v>
      </c>
      <c r="D64" s="15">
        <f>$B41+C64</f>
        <v>2096.0300000000002</v>
      </c>
      <c r="E64" s="121"/>
      <c r="F64" s="200"/>
      <c r="G64" s="203"/>
      <c r="H64"/>
      <c r="I64"/>
      <c r="J64"/>
    </row>
    <row r="65" spans="1:10" s="122" customFormat="1" ht="15.5" x14ac:dyDescent="0.35">
      <c r="A65" s="2" t="s">
        <v>63</v>
      </c>
      <c r="B65" s="23"/>
      <c r="C65" s="18">
        <v>106.6</v>
      </c>
      <c r="D65" s="15">
        <f>$B41+C65</f>
        <v>2119.73</v>
      </c>
      <c r="E65" s="121"/>
      <c r="F65" s="200"/>
      <c r="G65" s="203"/>
      <c r="H65"/>
      <c r="I65"/>
      <c r="J65"/>
    </row>
    <row r="66" spans="1:10" s="122" customFormat="1" ht="15.5" x14ac:dyDescent="0.35">
      <c r="A66" s="2" t="s">
        <v>64</v>
      </c>
      <c r="B66" s="23"/>
      <c r="C66" s="18">
        <v>124.1</v>
      </c>
      <c r="D66" s="15">
        <f>$B41+C66</f>
        <v>2137.23</v>
      </c>
      <c r="E66" s="121"/>
      <c r="F66" s="200"/>
      <c r="G66" s="203"/>
      <c r="H66"/>
      <c r="I66"/>
      <c r="J66"/>
    </row>
    <row r="67" spans="1:10" s="122" customFormat="1" ht="15.5" x14ac:dyDescent="0.35">
      <c r="A67" s="2" t="s">
        <v>65</v>
      </c>
      <c r="B67" s="23"/>
      <c r="C67" s="18">
        <v>121.6</v>
      </c>
      <c r="D67" s="15">
        <f>$B41+C67</f>
        <v>2134.73</v>
      </c>
      <c r="E67" s="121"/>
      <c r="F67" s="200"/>
      <c r="G67" s="203"/>
      <c r="H67"/>
      <c r="I67"/>
      <c r="J67"/>
    </row>
    <row r="68" spans="1:10" s="122" customFormat="1" ht="15.5" x14ac:dyDescent="0.35">
      <c r="A68" s="2" t="s">
        <v>86</v>
      </c>
      <c r="B68" s="15" t="s">
        <v>87</v>
      </c>
      <c r="C68" s="18">
        <v>129.19999999999999</v>
      </c>
      <c r="D68" s="15">
        <f>$B41+C68</f>
        <v>2142.33</v>
      </c>
      <c r="E68" s="121"/>
      <c r="F68" s="200"/>
      <c r="G68" s="203"/>
      <c r="H68"/>
      <c r="I68"/>
      <c r="J68"/>
    </row>
    <row r="69" spans="1:10" s="122" customFormat="1" ht="15.5" x14ac:dyDescent="0.35">
      <c r="A69" s="2" t="s">
        <v>67</v>
      </c>
      <c r="B69" s="23"/>
      <c r="C69" s="18">
        <v>128.80000000000001</v>
      </c>
      <c r="D69" s="15">
        <f>$B41+C69</f>
        <v>2141.9300000000003</v>
      </c>
      <c r="E69" s="121"/>
      <c r="F69" s="200"/>
      <c r="G69" s="203"/>
      <c r="H69"/>
      <c r="I69"/>
      <c r="J69"/>
    </row>
    <row r="70" spans="1:10" s="122" customFormat="1" ht="15.5" x14ac:dyDescent="0.35">
      <c r="A70" s="2" t="s">
        <v>68</v>
      </c>
      <c r="B70" s="23"/>
      <c r="C70" s="18">
        <v>144.9</v>
      </c>
      <c r="D70" s="15">
        <f>$B41+C70</f>
        <v>2158.0300000000002</v>
      </c>
      <c r="E70" s="121"/>
      <c r="F70" s="200"/>
      <c r="G70" s="203"/>
      <c r="H70"/>
      <c r="I70"/>
      <c r="J70"/>
    </row>
    <row r="71" spans="1:10" s="122" customFormat="1" ht="16" thickBot="1" x14ac:dyDescent="0.4">
      <c r="A71" s="60"/>
      <c r="B71" s="62"/>
      <c r="C71" s="63"/>
      <c r="D71" s="62"/>
      <c r="E71" s="127"/>
      <c r="F71"/>
      <c r="G71"/>
      <c r="H71"/>
      <c r="I71"/>
      <c r="J71"/>
    </row>
    <row r="72" spans="1:10" s="122" customFormat="1" ht="16" thickBot="1" x14ac:dyDescent="0.4">
      <c r="A72" s="10"/>
      <c r="B72" s="10"/>
      <c r="C72" s="10"/>
      <c r="D72" s="10"/>
      <c r="E72" s="1"/>
      <c r="F72"/>
      <c r="G72"/>
      <c r="H72"/>
      <c r="I72"/>
      <c r="J72"/>
    </row>
    <row r="73" spans="1:10" s="122" customFormat="1" ht="15.5" x14ac:dyDescent="0.35">
      <c r="A73" s="131"/>
      <c r="B73" s="132"/>
      <c r="C73" s="132"/>
      <c r="D73" s="132"/>
      <c r="E73" s="133"/>
      <c r="F73"/>
      <c r="G73"/>
      <c r="H73"/>
      <c r="I73"/>
      <c r="J73"/>
    </row>
    <row r="74" spans="1:10" s="122" customFormat="1" ht="15.5" x14ac:dyDescent="0.35">
      <c r="A74" s="11" t="s">
        <v>0</v>
      </c>
      <c r="B74" s="275" t="s">
        <v>92</v>
      </c>
      <c r="C74" s="262"/>
      <c r="D74" s="262"/>
      <c r="E74" s="121"/>
      <c r="F74"/>
      <c r="G74"/>
      <c r="H74"/>
      <c r="I74"/>
      <c r="J74"/>
    </row>
    <row r="75" spans="1:10" s="122" customFormat="1" ht="15.5" x14ac:dyDescent="0.35">
      <c r="A75" s="11"/>
      <c r="B75" s="21"/>
      <c r="C75" s="10"/>
      <c r="D75" s="10"/>
      <c r="E75" s="121"/>
      <c r="F75"/>
      <c r="G75"/>
      <c r="H75"/>
      <c r="I75"/>
      <c r="J75"/>
    </row>
    <row r="76" spans="1:10" s="122" customFormat="1" ht="15.5" x14ac:dyDescent="0.35">
      <c r="A76" s="278" t="str">
        <f>A4</f>
        <v xml:space="preserve">WHOLESALE PRICES IN THE REPUBLIC OF SOUTH AFRICA </v>
      </c>
      <c r="B76" s="279"/>
      <c r="C76" s="279"/>
      <c r="D76" s="279"/>
      <c r="E76" s="123"/>
      <c r="F76"/>
      <c r="G76"/>
      <c r="H76"/>
      <c r="I76"/>
      <c r="J76"/>
    </row>
    <row r="77" spans="1:10" s="122" customFormat="1" ht="15.5" x14ac:dyDescent="0.35">
      <c r="A77" s="134" t="str">
        <f>A5</f>
        <v>EFFECTIVE 05 APRIL 2023</v>
      </c>
      <c r="B77"/>
      <c r="C77" s="3"/>
      <c r="D77" s="21"/>
      <c r="E77" s="121"/>
      <c r="F77"/>
      <c r="G77"/>
      <c r="H77"/>
      <c r="I77"/>
      <c r="J77"/>
    </row>
    <row r="78" spans="1:10" s="122" customFormat="1" ht="16" thickBot="1" x14ac:dyDescent="0.4">
      <c r="A78" s="60"/>
      <c r="B78" s="61"/>
      <c r="C78" s="62"/>
      <c r="D78" s="62"/>
      <c r="E78" s="127"/>
      <c r="F78"/>
      <c r="G78"/>
      <c r="H78"/>
      <c r="I78"/>
      <c r="J78"/>
    </row>
    <row r="79" spans="1:10" s="122" customFormat="1" ht="15.5" x14ac:dyDescent="0.35">
      <c r="A79" s="64" t="s">
        <v>2</v>
      </c>
      <c r="B79" s="65" t="s">
        <v>79</v>
      </c>
      <c r="C79" s="65" t="s">
        <v>80</v>
      </c>
      <c r="D79" s="65" t="s">
        <v>5</v>
      </c>
      <c r="E79" s="121"/>
      <c r="F79"/>
      <c r="G79"/>
      <c r="H79"/>
      <c r="I79"/>
      <c r="J79"/>
    </row>
    <row r="80" spans="1:10" s="122" customFormat="1" ht="15.5" x14ac:dyDescent="0.35">
      <c r="A80" s="2" t="s">
        <v>81</v>
      </c>
      <c r="B80" s="3" t="s">
        <v>82</v>
      </c>
      <c r="C80" s="3" t="s">
        <v>83</v>
      </c>
      <c r="D80" s="3" t="s">
        <v>84</v>
      </c>
      <c r="E80" s="121"/>
      <c r="F80"/>
      <c r="G80"/>
      <c r="H80"/>
      <c r="I80"/>
      <c r="J80"/>
    </row>
    <row r="81" spans="1:10" s="122" customFormat="1" ht="15.5" x14ac:dyDescent="0.35">
      <c r="A81" s="2" t="s">
        <v>85</v>
      </c>
      <c r="B81" s="3" t="s">
        <v>23</v>
      </c>
      <c r="C81" s="3"/>
      <c r="D81" s="3" t="s">
        <v>23</v>
      </c>
      <c r="E81" s="121"/>
      <c r="F81"/>
      <c r="G81"/>
      <c r="H81"/>
      <c r="I81"/>
      <c r="J81"/>
    </row>
    <row r="82" spans="1:10" s="122" customFormat="1" ht="15.5" x14ac:dyDescent="0.35">
      <c r="A82" s="2"/>
      <c r="B82" s="3"/>
      <c r="C82" s="3"/>
      <c r="D82" s="3"/>
      <c r="E82" s="121"/>
      <c r="F82"/>
      <c r="G82"/>
      <c r="H82"/>
      <c r="I82"/>
      <c r="J82"/>
    </row>
    <row r="83" spans="1:10" s="122" customFormat="1" ht="15.5" x14ac:dyDescent="0.35">
      <c r="A83" s="7" t="s">
        <v>25</v>
      </c>
      <c r="B83" s="177">
        <f>2103.91-78-4.38</f>
        <v>2021.5299999999997</v>
      </c>
      <c r="C83" s="72">
        <f t="shared" ref="C83:C99" si="0">C11</f>
        <v>3.5</v>
      </c>
      <c r="D83" s="17">
        <f>B83+C83</f>
        <v>2025.0299999999997</v>
      </c>
      <c r="E83" s="128"/>
      <c r="F83" s="200"/>
      <c r="G83" s="203"/>
      <c r="H83"/>
      <c r="I83"/>
      <c r="J83"/>
    </row>
    <row r="84" spans="1:10" s="122" customFormat="1" ht="15.5" x14ac:dyDescent="0.35">
      <c r="A84" s="2" t="s">
        <v>26</v>
      </c>
      <c r="B84" s="23"/>
      <c r="C84" s="18">
        <f t="shared" si="0"/>
        <v>9.4</v>
      </c>
      <c r="D84" s="15">
        <f>B83+C84</f>
        <v>2030.9299999999998</v>
      </c>
      <c r="E84" s="121"/>
      <c r="F84" s="200"/>
      <c r="G84" s="203"/>
      <c r="H84"/>
      <c r="I84"/>
      <c r="J84"/>
    </row>
    <row r="85" spans="1:10" s="122" customFormat="1" ht="15.5" x14ac:dyDescent="0.35">
      <c r="A85" s="2" t="s">
        <v>27</v>
      </c>
      <c r="B85" s="23"/>
      <c r="C85" s="18">
        <f t="shared" si="0"/>
        <v>14.7</v>
      </c>
      <c r="D85" s="15">
        <f>B83+C85</f>
        <v>2036.2299999999998</v>
      </c>
      <c r="E85" s="121"/>
      <c r="F85" s="200"/>
      <c r="G85" s="203"/>
      <c r="H85"/>
      <c r="I85"/>
      <c r="J85"/>
    </row>
    <row r="86" spans="1:10" s="122" customFormat="1" ht="15.5" x14ac:dyDescent="0.35">
      <c r="A86" s="2" t="s">
        <v>28</v>
      </c>
      <c r="B86" s="23"/>
      <c r="C86" s="18">
        <f t="shared" si="0"/>
        <v>21.6</v>
      </c>
      <c r="D86" s="15">
        <f>$B83+C86</f>
        <v>2043.1299999999997</v>
      </c>
      <c r="E86" s="121"/>
      <c r="F86" s="200"/>
      <c r="G86" s="203"/>
      <c r="H86"/>
      <c r="I86"/>
      <c r="J86"/>
    </row>
    <row r="87" spans="1:10" s="122" customFormat="1" ht="15.5" x14ac:dyDescent="0.35">
      <c r="A87" s="2" t="s">
        <v>29</v>
      </c>
      <c r="B87" s="23"/>
      <c r="C87" s="18">
        <f t="shared" si="0"/>
        <v>31.3</v>
      </c>
      <c r="D87" s="15">
        <f>$B83+C87</f>
        <v>2052.83</v>
      </c>
      <c r="E87" s="121"/>
      <c r="F87" s="200"/>
      <c r="G87" s="203"/>
      <c r="H87"/>
      <c r="I87"/>
      <c r="J87"/>
    </row>
    <row r="88" spans="1:10" s="122" customFormat="1" ht="15.5" x14ac:dyDescent="0.35">
      <c r="A88" s="2" t="s">
        <v>30</v>
      </c>
      <c r="B88" s="23"/>
      <c r="C88" s="18">
        <f t="shared" si="0"/>
        <v>45.3</v>
      </c>
      <c r="D88" s="15">
        <f>$B83+C88</f>
        <v>2066.83</v>
      </c>
      <c r="E88" s="121"/>
      <c r="F88" s="200"/>
      <c r="G88" s="203"/>
      <c r="H88"/>
      <c r="I88"/>
      <c r="J88"/>
    </row>
    <row r="89" spans="1:10" s="122" customFormat="1" ht="15.5" x14ac:dyDescent="0.35">
      <c r="A89" s="2" t="s">
        <v>31</v>
      </c>
      <c r="B89" s="23"/>
      <c r="C89" s="18">
        <f t="shared" si="0"/>
        <v>57.7</v>
      </c>
      <c r="D89" s="15">
        <f>$B83+C89</f>
        <v>2079.2299999999996</v>
      </c>
      <c r="E89" s="121"/>
      <c r="F89" s="200"/>
      <c r="G89" s="203"/>
      <c r="H89"/>
      <c r="I89"/>
      <c r="J89"/>
    </row>
    <row r="90" spans="1:10" s="122" customFormat="1" ht="15.5" x14ac:dyDescent="0.35">
      <c r="A90" s="2" t="s">
        <v>32</v>
      </c>
      <c r="B90" s="23"/>
      <c r="C90" s="18">
        <f t="shared" si="0"/>
        <v>81.5</v>
      </c>
      <c r="D90" s="15">
        <f>$B83+C90</f>
        <v>2103.0299999999997</v>
      </c>
      <c r="E90" s="121"/>
      <c r="F90" s="200"/>
      <c r="G90" s="203"/>
      <c r="H90"/>
      <c r="I90"/>
      <c r="J90"/>
    </row>
    <row r="91" spans="1:10" s="122" customFormat="1" ht="15.5" x14ac:dyDescent="0.35">
      <c r="A91" s="2" t="s">
        <v>33</v>
      </c>
      <c r="B91" s="23"/>
      <c r="C91" s="18">
        <f t="shared" si="0"/>
        <v>106.5</v>
      </c>
      <c r="D91" s="15">
        <f>$B83+C91</f>
        <v>2128.0299999999997</v>
      </c>
      <c r="E91" s="121"/>
      <c r="F91" s="200"/>
      <c r="G91" s="203"/>
      <c r="H91"/>
      <c r="I91"/>
      <c r="J91"/>
    </row>
    <row r="92" spans="1:10" s="122" customFormat="1" ht="15.5" x14ac:dyDescent="0.35">
      <c r="A92" s="2" t="s">
        <v>34</v>
      </c>
      <c r="B92" s="23"/>
      <c r="C92" s="18">
        <f t="shared" si="0"/>
        <v>112.9</v>
      </c>
      <c r="D92" s="15">
        <f>$B83+C92</f>
        <v>2134.4299999999998</v>
      </c>
      <c r="E92" s="121"/>
      <c r="F92" s="200"/>
      <c r="G92" s="203"/>
      <c r="H92"/>
      <c r="I92"/>
      <c r="J92"/>
    </row>
    <row r="93" spans="1:10" s="122" customFormat="1" ht="15.5" x14ac:dyDescent="0.35">
      <c r="A93" s="2" t="s">
        <v>35</v>
      </c>
      <c r="B93" s="23"/>
      <c r="C93" s="18">
        <f t="shared" si="0"/>
        <v>156.30000000000001</v>
      </c>
      <c r="D93" s="15">
        <f>$B83+C93</f>
        <v>2177.83</v>
      </c>
      <c r="E93" s="121"/>
      <c r="F93" s="200"/>
      <c r="G93" s="203"/>
      <c r="H93"/>
      <c r="I93"/>
      <c r="J93"/>
    </row>
    <row r="94" spans="1:10" s="122" customFormat="1" ht="15.5" x14ac:dyDescent="0.35">
      <c r="A94" s="2" t="s">
        <v>36</v>
      </c>
      <c r="B94" s="23"/>
      <c r="C94" s="18">
        <f t="shared" si="0"/>
        <v>165.9</v>
      </c>
      <c r="D94" s="15">
        <f>$B83+C94</f>
        <v>2187.4299999999998</v>
      </c>
      <c r="E94" s="121"/>
      <c r="F94" s="200"/>
      <c r="G94" s="203"/>
      <c r="H94"/>
      <c r="I94"/>
      <c r="J94"/>
    </row>
    <row r="95" spans="1:10" s="122" customFormat="1" ht="15.5" x14ac:dyDescent="0.35">
      <c r="A95" s="2" t="s">
        <v>37</v>
      </c>
      <c r="B95" s="23"/>
      <c r="C95" s="18">
        <f t="shared" si="0"/>
        <v>124.8</v>
      </c>
      <c r="D95" s="15">
        <f>$B83+C95</f>
        <v>2146.33</v>
      </c>
      <c r="E95" s="121"/>
      <c r="F95" s="200"/>
      <c r="G95" s="203"/>
      <c r="H95"/>
      <c r="I95"/>
      <c r="J95"/>
    </row>
    <row r="96" spans="1:10" s="122" customFormat="1" ht="15.5" x14ac:dyDescent="0.35">
      <c r="A96" s="2" t="s">
        <v>38</v>
      </c>
      <c r="B96" s="23"/>
      <c r="C96" s="18">
        <f t="shared" si="0"/>
        <v>167.2</v>
      </c>
      <c r="D96" s="15">
        <f>$B83+C96</f>
        <v>2188.7299999999996</v>
      </c>
      <c r="E96" s="121"/>
      <c r="F96" s="200"/>
      <c r="G96" s="203"/>
      <c r="H96"/>
      <c r="I96"/>
      <c r="J96"/>
    </row>
    <row r="97" spans="1:10" s="122" customFormat="1" ht="15.5" x14ac:dyDescent="0.35">
      <c r="A97" s="2" t="s">
        <v>39</v>
      </c>
      <c r="B97" s="23"/>
      <c r="C97" s="18">
        <f t="shared" si="0"/>
        <v>155.69999999999999</v>
      </c>
      <c r="D97" s="15">
        <f>$B83+C97</f>
        <v>2177.2299999999996</v>
      </c>
      <c r="E97" s="121"/>
      <c r="F97" s="200"/>
      <c r="G97" s="203"/>
      <c r="H97"/>
      <c r="I97"/>
      <c r="J97"/>
    </row>
    <row r="98" spans="1:10" s="122" customFormat="1" ht="15.5" x14ac:dyDescent="0.35">
      <c r="A98" s="5" t="s">
        <v>69</v>
      </c>
      <c r="B98" s="3"/>
      <c r="C98" s="18">
        <f t="shared" si="0"/>
        <v>57.7</v>
      </c>
      <c r="D98" s="15">
        <f>$B83+C98</f>
        <v>2079.2299999999996</v>
      </c>
      <c r="E98" s="121"/>
      <c r="F98" s="200"/>
      <c r="G98" s="203"/>
      <c r="H98"/>
      <c r="I98"/>
      <c r="J98"/>
    </row>
    <row r="99" spans="1:10" s="122" customFormat="1" ht="15.5" x14ac:dyDescent="0.35">
      <c r="A99" s="5" t="s">
        <v>70</v>
      </c>
      <c r="B99" s="3"/>
      <c r="C99" s="18">
        <f t="shared" si="0"/>
        <v>155.69999999999999</v>
      </c>
      <c r="D99" s="15">
        <f>$B83+C99</f>
        <v>2177.2299999999996</v>
      </c>
      <c r="E99" s="121"/>
      <c r="F99" s="200"/>
      <c r="G99" s="203"/>
      <c r="H99"/>
      <c r="I99"/>
      <c r="J99"/>
    </row>
    <row r="100" spans="1:10" s="122" customFormat="1" ht="15.5" x14ac:dyDescent="0.35">
      <c r="A100" s="6"/>
      <c r="B100" s="129"/>
      <c r="C100" s="129"/>
      <c r="D100" s="24"/>
      <c r="E100" s="130"/>
      <c r="F100" s="200"/>
      <c r="G100" s="1"/>
      <c r="H100"/>
      <c r="I100"/>
      <c r="J100"/>
    </row>
    <row r="101" spans="1:10" s="122" customFormat="1" ht="15.5" x14ac:dyDescent="0.35">
      <c r="A101" s="2"/>
      <c r="B101" s="10"/>
      <c r="C101" s="10"/>
      <c r="D101" s="15"/>
      <c r="E101" s="121"/>
      <c r="F101" s="200"/>
      <c r="G101" s="1"/>
      <c r="H101"/>
      <c r="I101"/>
      <c r="J101"/>
    </row>
    <row r="102" spans="1:10" s="122" customFormat="1" ht="15.5" x14ac:dyDescent="0.35">
      <c r="A102" s="2" t="s">
        <v>40</v>
      </c>
      <c r="B102" s="23">
        <f>B83</f>
        <v>2021.5299999999997</v>
      </c>
      <c r="C102" s="18">
        <f t="shared" ref="C102:C110" si="1">C30</f>
        <v>22.5</v>
      </c>
      <c r="D102" s="15">
        <f>$B83+C102</f>
        <v>2044.0299999999997</v>
      </c>
      <c r="E102" s="121"/>
      <c r="F102" s="200"/>
      <c r="G102" s="203"/>
      <c r="H102"/>
      <c r="I102"/>
      <c r="J102"/>
    </row>
    <row r="103" spans="1:10" s="122" customFormat="1" ht="15.5" x14ac:dyDescent="0.35">
      <c r="A103" s="2" t="s">
        <v>96</v>
      </c>
      <c r="B103" s="23"/>
      <c r="C103" s="18">
        <f t="shared" si="1"/>
        <v>35.4</v>
      </c>
      <c r="D103" s="15">
        <f>B102+C103</f>
        <v>2056.9299999999998</v>
      </c>
      <c r="E103" s="121"/>
      <c r="F103" s="200"/>
      <c r="G103" s="203"/>
      <c r="H103"/>
      <c r="I103"/>
      <c r="J103"/>
    </row>
    <row r="104" spans="1:10" s="122" customFormat="1" ht="15.5" x14ac:dyDescent="0.35">
      <c r="A104" s="2" t="s">
        <v>41</v>
      </c>
      <c r="B104" s="23"/>
      <c r="C104" s="18">
        <f t="shared" si="1"/>
        <v>28</v>
      </c>
      <c r="D104" s="15">
        <f>B102+C104</f>
        <v>2049.5299999999997</v>
      </c>
      <c r="E104" s="121"/>
      <c r="F104" s="200"/>
      <c r="G104" s="203"/>
      <c r="H104"/>
      <c r="I104"/>
      <c r="J104"/>
    </row>
    <row r="105" spans="1:10" s="122" customFormat="1" ht="15.5" x14ac:dyDescent="0.35">
      <c r="A105" s="2" t="s">
        <v>42</v>
      </c>
      <c r="B105" s="23"/>
      <c r="C105" s="18">
        <f t="shared" si="1"/>
        <v>39.9</v>
      </c>
      <c r="D105" s="15">
        <f>B102+C105</f>
        <v>2061.4299999999998</v>
      </c>
      <c r="E105" s="121"/>
      <c r="F105" s="200"/>
      <c r="G105" s="203"/>
      <c r="H105"/>
      <c r="I105"/>
      <c r="J105"/>
    </row>
    <row r="106" spans="1:10" s="122" customFormat="1" ht="15.5" x14ac:dyDescent="0.35">
      <c r="A106" s="2" t="s">
        <v>43</v>
      </c>
      <c r="B106" s="23"/>
      <c r="C106" s="18">
        <f t="shared" si="1"/>
        <v>54.7</v>
      </c>
      <c r="D106" s="15">
        <f>B102+C106</f>
        <v>2076.2299999999996</v>
      </c>
      <c r="E106" s="121"/>
      <c r="F106" s="200"/>
      <c r="G106" s="203"/>
      <c r="H106"/>
      <c r="I106"/>
      <c r="J106"/>
    </row>
    <row r="107" spans="1:10" s="122" customFormat="1" ht="15.5" x14ac:dyDescent="0.35">
      <c r="A107" s="2" t="s">
        <v>44</v>
      </c>
      <c r="B107" s="23"/>
      <c r="C107" s="18">
        <f t="shared" si="1"/>
        <v>51.5</v>
      </c>
      <c r="D107" s="15">
        <f>B102+C107</f>
        <v>2073.0299999999997</v>
      </c>
      <c r="E107" s="121"/>
      <c r="F107" s="200"/>
      <c r="G107" s="203"/>
      <c r="H107"/>
      <c r="I107"/>
      <c r="J107"/>
    </row>
    <row r="108" spans="1:10" s="122" customFormat="1" ht="15.5" x14ac:dyDescent="0.35">
      <c r="A108" s="2" t="s">
        <v>45</v>
      </c>
      <c r="B108" s="23"/>
      <c r="C108" s="18">
        <f t="shared" si="1"/>
        <v>65.3</v>
      </c>
      <c r="D108" s="15">
        <f>$B102+C108</f>
        <v>2086.83</v>
      </c>
      <c r="E108" s="121"/>
      <c r="F108" s="200"/>
      <c r="G108" s="203"/>
      <c r="H108"/>
      <c r="I108"/>
      <c r="J108"/>
    </row>
    <row r="109" spans="1:10" s="122" customFormat="1" ht="15.5" x14ac:dyDescent="0.35">
      <c r="A109" s="2" t="s">
        <v>46</v>
      </c>
      <c r="B109" s="23"/>
      <c r="C109" s="18">
        <f t="shared" si="1"/>
        <v>70.5</v>
      </c>
      <c r="D109" s="15">
        <f>$B102+C109</f>
        <v>2092.0299999999997</v>
      </c>
      <c r="E109" s="121"/>
      <c r="F109" s="200"/>
      <c r="G109" s="203"/>
      <c r="H109"/>
      <c r="I109"/>
      <c r="J109"/>
    </row>
    <row r="110" spans="1:10" s="122" customFormat="1" ht="15.5" x14ac:dyDescent="0.35">
      <c r="A110" s="2" t="s">
        <v>47</v>
      </c>
      <c r="B110" s="23"/>
      <c r="C110" s="18">
        <f t="shared" si="1"/>
        <v>82.5</v>
      </c>
      <c r="D110" s="15">
        <f>$B102+C110</f>
        <v>2104.0299999999997</v>
      </c>
      <c r="E110" s="121"/>
      <c r="F110" s="200"/>
      <c r="G110" s="203"/>
      <c r="H110"/>
      <c r="I110"/>
      <c r="J110"/>
    </row>
    <row r="111" spans="1:10" s="122" customFormat="1" ht="15.5" x14ac:dyDescent="0.35">
      <c r="A111" s="6"/>
      <c r="B111" s="129"/>
      <c r="C111" s="20"/>
      <c r="D111" s="24"/>
      <c r="E111" s="130"/>
      <c r="F111" s="200"/>
      <c r="G111" s="204"/>
      <c r="H111"/>
      <c r="I111"/>
      <c r="J111"/>
    </row>
    <row r="112" spans="1:10" s="122" customFormat="1" ht="15.5" x14ac:dyDescent="0.35">
      <c r="A112" s="2"/>
      <c r="B112" s="10"/>
      <c r="C112" s="10"/>
      <c r="D112" s="15"/>
      <c r="E112" s="121"/>
      <c r="F112" s="200"/>
      <c r="G112" s="1"/>
      <c r="H112"/>
      <c r="I112"/>
      <c r="J112"/>
    </row>
    <row r="113" spans="1:10" s="122" customFormat="1" ht="15.5" x14ac:dyDescent="0.35">
      <c r="A113" s="2" t="s">
        <v>48</v>
      </c>
      <c r="B113" s="23">
        <f>B83</f>
        <v>2021.5299999999997</v>
      </c>
      <c r="C113" s="18">
        <f t="shared" ref="C113:C133" si="2">C41</f>
        <v>45.8</v>
      </c>
      <c r="D113" s="15">
        <f>$B113+C113</f>
        <v>2067.33</v>
      </c>
      <c r="E113" s="121"/>
      <c r="F113" s="200"/>
      <c r="G113" s="203"/>
      <c r="H113"/>
      <c r="I113"/>
      <c r="J113"/>
    </row>
    <row r="114" spans="1:10" s="122" customFormat="1" ht="15.5" x14ac:dyDescent="0.35">
      <c r="A114" s="2" t="s">
        <v>49</v>
      </c>
      <c r="B114" s="23"/>
      <c r="C114" s="18">
        <f t="shared" si="2"/>
        <v>55</v>
      </c>
      <c r="D114" s="15">
        <f>$B113+C114</f>
        <v>2076.5299999999997</v>
      </c>
      <c r="E114" s="121"/>
      <c r="F114" s="200"/>
      <c r="G114" s="203"/>
      <c r="H114"/>
      <c r="I114"/>
      <c r="J114"/>
    </row>
    <row r="115" spans="1:10" s="122" customFormat="1" ht="15.5" x14ac:dyDescent="0.35">
      <c r="A115" s="2" t="s">
        <v>50</v>
      </c>
      <c r="B115" s="23"/>
      <c r="C115" s="18">
        <f t="shared" si="2"/>
        <v>70.400000000000006</v>
      </c>
      <c r="D115" s="15">
        <f>$B113+C115</f>
        <v>2091.9299999999998</v>
      </c>
      <c r="E115" s="121"/>
      <c r="F115" s="200"/>
      <c r="G115" s="203"/>
      <c r="H115"/>
      <c r="I115"/>
      <c r="J115"/>
    </row>
    <row r="116" spans="1:10" s="122" customFormat="1" ht="15.5" x14ac:dyDescent="0.35">
      <c r="A116" s="2" t="s">
        <v>51</v>
      </c>
      <c r="B116" s="23"/>
      <c r="C116" s="18">
        <f t="shared" si="2"/>
        <v>91.5</v>
      </c>
      <c r="D116" s="15">
        <f>$B113+C116</f>
        <v>2113.0299999999997</v>
      </c>
      <c r="E116" s="121"/>
      <c r="F116" s="200"/>
      <c r="G116" s="203"/>
      <c r="H116"/>
      <c r="I116"/>
      <c r="J116"/>
    </row>
    <row r="117" spans="1:10" s="122" customFormat="1" ht="15.5" x14ac:dyDescent="0.35">
      <c r="A117" s="7" t="s">
        <v>52</v>
      </c>
      <c r="B117" s="17" t="s">
        <v>53</v>
      </c>
      <c r="C117" s="17">
        <f t="shared" si="2"/>
        <v>75.7</v>
      </c>
      <c r="D117" s="17">
        <f>$B113+C117</f>
        <v>2097.2299999999996</v>
      </c>
      <c r="E117" s="128"/>
      <c r="F117" s="200"/>
      <c r="G117" s="203"/>
      <c r="H117"/>
      <c r="I117"/>
      <c r="J117"/>
    </row>
    <row r="118" spans="1:10" s="122" customFormat="1" ht="15.5" x14ac:dyDescent="0.35">
      <c r="A118" s="2" t="s">
        <v>54</v>
      </c>
      <c r="B118" s="23"/>
      <c r="C118" s="18">
        <f t="shared" si="2"/>
        <v>94.3</v>
      </c>
      <c r="D118" s="15">
        <f>$B113+C118</f>
        <v>2115.83</v>
      </c>
      <c r="E118" s="121"/>
      <c r="F118" s="200"/>
      <c r="G118" s="203"/>
      <c r="H118"/>
      <c r="I118"/>
      <c r="J118"/>
    </row>
    <row r="119" spans="1:10" s="122" customFormat="1" ht="15.5" x14ac:dyDescent="0.35">
      <c r="A119" s="2" t="s">
        <v>55</v>
      </c>
      <c r="B119" s="23"/>
      <c r="C119" s="18">
        <f t="shared" si="2"/>
        <v>118.4</v>
      </c>
      <c r="D119" s="15">
        <f>$B113+C119</f>
        <v>2139.9299999999998</v>
      </c>
      <c r="E119" s="121"/>
      <c r="F119" s="200"/>
      <c r="G119" s="203"/>
      <c r="H119"/>
      <c r="I119"/>
      <c r="J119"/>
    </row>
    <row r="120" spans="1:10" s="122" customFormat="1" ht="15.5" x14ac:dyDescent="0.35">
      <c r="A120" s="2" t="s">
        <v>56</v>
      </c>
      <c r="B120" s="23"/>
      <c r="C120" s="18">
        <f t="shared" si="2"/>
        <v>121.8</v>
      </c>
      <c r="D120" s="15">
        <f>$B113+C120</f>
        <v>2143.33</v>
      </c>
      <c r="E120" s="121"/>
      <c r="F120" s="200"/>
      <c r="G120" s="203"/>
      <c r="H120"/>
      <c r="I120"/>
      <c r="J120"/>
    </row>
    <row r="121" spans="1:10" s="122" customFormat="1" ht="15.5" x14ac:dyDescent="0.35">
      <c r="A121" s="2" t="s">
        <v>57</v>
      </c>
      <c r="B121" s="23"/>
      <c r="C121" s="18">
        <f t="shared" si="2"/>
        <v>140</v>
      </c>
      <c r="D121" s="15">
        <f>$B113+C121</f>
        <v>2161.5299999999997</v>
      </c>
      <c r="E121" s="121"/>
      <c r="F121" s="200"/>
      <c r="G121" s="203"/>
      <c r="H121"/>
      <c r="I121"/>
      <c r="J121"/>
    </row>
    <row r="122" spans="1:10" s="122" customFormat="1" ht="15.5" x14ac:dyDescent="0.35">
      <c r="A122" s="2" t="s">
        <v>58</v>
      </c>
      <c r="B122" s="10"/>
      <c r="C122" s="18">
        <f t="shared" si="2"/>
        <v>161.80000000000001</v>
      </c>
      <c r="D122" s="15">
        <f>$B113+C122</f>
        <v>2183.33</v>
      </c>
      <c r="E122" s="121"/>
      <c r="F122" s="200"/>
      <c r="G122" s="203"/>
      <c r="H122"/>
      <c r="I122"/>
      <c r="J122"/>
    </row>
    <row r="123" spans="1:10" s="122" customFormat="1" ht="15.5" x14ac:dyDescent="0.35">
      <c r="A123" s="2" t="s">
        <v>59</v>
      </c>
      <c r="B123" s="10"/>
      <c r="C123" s="18">
        <f t="shared" si="2"/>
        <v>145.69999999999999</v>
      </c>
      <c r="D123" s="15">
        <f>$B113+C123</f>
        <v>2167.2299999999996</v>
      </c>
      <c r="E123" s="121"/>
      <c r="F123" s="200"/>
      <c r="G123" s="203"/>
      <c r="H123"/>
      <c r="I123"/>
      <c r="J123"/>
    </row>
    <row r="124" spans="1:10" s="122" customFormat="1" ht="15.5" x14ac:dyDescent="0.35">
      <c r="A124" s="2" t="s">
        <v>60</v>
      </c>
      <c r="B124" s="10"/>
      <c r="C124" s="18">
        <f t="shared" si="2"/>
        <v>143.30000000000001</v>
      </c>
      <c r="D124" s="15">
        <f>$B113+C124</f>
        <v>2164.83</v>
      </c>
      <c r="E124" s="121"/>
      <c r="F124" s="200"/>
      <c r="G124" s="203"/>
      <c r="H124"/>
      <c r="I124"/>
      <c r="J124"/>
    </row>
    <row r="125" spans="1:10" s="122" customFormat="1" ht="15.5" x14ac:dyDescent="0.35">
      <c r="A125" s="2" t="s">
        <v>61</v>
      </c>
      <c r="B125" s="10"/>
      <c r="C125" s="18">
        <f t="shared" si="2"/>
        <v>163.5</v>
      </c>
      <c r="D125" s="15">
        <f>$B113+C125</f>
        <v>2185.0299999999997</v>
      </c>
      <c r="E125" s="121"/>
      <c r="F125" s="200"/>
      <c r="G125" s="203"/>
      <c r="H125"/>
      <c r="I125"/>
      <c r="J125"/>
    </row>
    <row r="126" spans="1:10" s="122" customFormat="1" ht="15.5" x14ac:dyDescent="0.35">
      <c r="A126" s="5" t="s">
        <v>71</v>
      </c>
      <c r="B126" s="3"/>
      <c r="C126" s="18">
        <f t="shared" si="2"/>
        <v>70.400000000000006</v>
      </c>
      <c r="D126" s="15">
        <f>$B113+C126</f>
        <v>2091.9299999999998</v>
      </c>
      <c r="E126" s="121"/>
      <c r="F126" s="200"/>
      <c r="G126" s="203"/>
      <c r="H126"/>
      <c r="I126"/>
      <c r="J126"/>
    </row>
    <row r="127" spans="1:10" s="122" customFormat="1" ht="15.5" x14ac:dyDescent="0.35">
      <c r="A127" s="5" t="s">
        <v>72</v>
      </c>
      <c r="B127" s="3"/>
      <c r="C127" s="18">
        <f t="shared" si="2"/>
        <v>91.5</v>
      </c>
      <c r="D127" s="15">
        <f>$B113+C127</f>
        <v>2113.0299999999997</v>
      </c>
      <c r="E127" s="121"/>
      <c r="F127" s="200"/>
      <c r="G127" s="203"/>
      <c r="H127"/>
      <c r="I127"/>
      <c r="J127"/>
    </row>
    <row r="128" spans="1:10" s="122" customFormat="1" ht="15.5" x14ac:dyDescent="0.35">
      <c r="A128" s="5" t="s">
        <v>73</v>
      </c>
      <c r="B128" s="3"/>
      <c r="C128" s="18">
        <f t="shared" si="2"/>
        <v>94.3</v>
      </c>
      <c r="D128" s="15">
        <f>$B113+C128</f>
        <v>2115.83</v>
      </c>
      <c r="E128" s="121"/>
      <c r="F128" s="200"/>
      <c r="G128" s="203"/>
      <c r="H128"/>
      <c r="I128"/>
      <c r="J128"/>
    </row>
    <row r="129" spans="1:10" s="122" customFormat="1" ht="15.5" x14ac:dyDescent="0.35">
      <c r="A129" s="5" t="s">
        <v>74</v>
      </c>
      <c r="B129" s="3"/>
      <c r="C129" s="18">
        <f t="shared" si="2"/>
        <v>118.4</v>
      </c>
      <c r="D129" s="15">
        <f>$B113+C129</f>
        <v>2139.9299999999998</v>
      </c>
      <c r="E129" s="121"/>
      <c r="F129" s="200"/>
      <c r="G129" s="203"/>
      <c r="H129"/>
      <c r="I129"/>
      <c r="J129"/>
    </row>
    <row r="130" spans="1:10" s="122" customFormat="1" ht="15.5" x14ac:dyDescent="0.35">
      <c r="A130" s="5" t="s">
        <v>75</v>
      </c>
      <c r="B130" s="3"/>
      <c r="C130" s="18">
        <f t="shared" si="2"/>
        <v>121.8</v>
      </c>
      <c r="D130" s="15">
        <f>$B113+C130</f>
        <v>2143.33</v>
      </c>
      <c r="E130" s="121"/>
      <c r="F130" s="200"/>
      <c r="G130" s="203"/>
      <c r="H130"/>
      <c r="I130"/>
      <c r="J130"/>
    </row>
    <row r="131" spans="1:10" s="122" customFormat="1" ht="15.5" x14ac:dyDescent="0.35">
      <c r="A131" s="5" t="s">
        <v>76</v>
      </c>
      <c r="B131" s="3"/>
      <c r="C131" s="18">
        <f t="shared" si="2"/>
        <v>140</v>
      </c>
      <c r="D131" s="15">
        <f>$B113+C131</f>
        <v>2161.5299999999997</v>
      </c>
      <c r="E131" s="121"/>
      <c r="F131" s="200"/>
      <c r="G131" s="203"/>
      <c r="H131"/>
      <c r="I131"/>
      <c r="J131"/>
    </row>
    <row r="132" spans="1:10" s="122" customFormat="1" ht="15.5" x14ac:dyDescent="0.35">
      <c r="A132" s="5" t="s">
        <v>77</v>
      </c>
      <c r="B132" s="3"/>
      <c r="C132" s="18">
        <f t="shared" si="2"/>
        <v>161.80000000000001</v>
      </c>
      <c r="D132" s="15">
        <f>$B113+C132</f>
        <v>2183.33</v>
      </c>
      <c r="E132" s="121"/>
      <c r="F132" s="200"/>
      <c r="G132" s="203"/>
      <c r="H132"/>
      <c r="I132"/>
      <c r="J132"/>
    </row>
    <row r="133" spans="1:10" s="122" customFormat="1" ht="15.5" x14ac:dyDescent="0.35">
      <c r="A133" s="5" t="s">
        <v>78</v>
      </c>
      <c r="B133" s="3"/>
      <c r="C133" s="18">
        <f t="shared" si="2"/>
        <v>163.5</v>
      </c>
      <c r="D133" s="15">
        <f>$B113+C133</f>
        <v>2185.0299999999997</v>
      </c>
      <c r="E133" s="121"/>
      <c r="F133" s="200"/>
      <c r="G133" s="203"/>
      <c r="H133"/>
      <c r="I133"/>
      <c r="J133"/>
    </row>
    <row r="134" spans="1:10" s="122" customFormat="1" ht="15.5" x14ac:dyDescent="0.35">
      <c r="A134" s="6"/>
      <c r="B134" s="129"/>
      <c r="C134" s="129"/>
      <c r="D134" s="24"/>
      <c r="E134" s="130"/>
      <c r="F134" s="200"/>
      <c r="G134" s="1"/>
      <c r="H134"/>
      <c r="I134"/>
      <c r="J134"/>
    </row>
    <row r="135" spans="1:10" s="122" customFormat="1" ht="15.5" x14ac:dyDescent="0.35">
      <c r="A135" s="2"/>
      <c r="B135" s="10"/>
      <c r="C135" s="10"/>
      <c r="D135" s="15"/>
      <c r="E135" s="121"/>
      <c r="F135" s="200"/>
      <c r="G135" s="1"/>
      <c r="H135"/>
      <c r="I135"/>
      <c r="J135"/>
    </row>
    <row r="136" spans="1:10" s="122" customFormat="1" ht="15.5" x14ac:dyDescent="0.35">
      <c r="A136" s="2" t="s">
        <v>62</v>
      </c>
      <c r="B136" s="23">
        <f>B83</f>
        <v>2021.5299999999997</v>
      </c>
      <c r="C136" s="18">
        <f t="shared" ref="C136:C142" si="3">C64</f>
        <v>82.9</v>
      </c>
      <c r="D136" s="15">
        <f>$B113+C136</f>
        <v>2104.4299999999998</v>
      </c>
      <c r="E136" s="121"/>
      <c r="F136" s="200"/>
      <c r="G136" s="203"/>
      <c r="H136"/>
      <c r="I136"/>
      <c r="J136"/>
    </row>
    <row r="137" spans="1:10" s="122" customFormat="1" ht="15.5" x14ac:dyDescent="0.35">
      <c r="A137" s="2" t="s">
        <v>63</v>
      </c>
      <c r="B137" s="23"/>
      <c r="C137" s="18">
        <f t="shared" si="3"/>
        <v>106.6</v>
      </c>
      <c r="D137" s="15">
        <f>$B113+C137</f>
        <v>2128.1299999999997</v>
      </c>
      <c r="E137" s="121"/>
      <c r="F137" s="200"/>
      <c r="G137" s="203"/>
      <c r="H137"/>
      <c r="I137"/>
      <c r="J137"/>
    </row>
    <row r="138" spans="1:10" s="122" customFormat="1" ht="15.5" x14ac:dyDescent="0.35">
      <c r="A138" s="2" t="s">
        <v>64</v>
      </c>
      <c r="B138" s="23"/>
      <c r="C138" s="18">
        <f t="shared" si="3"/>
        <v>124.1</v>
      </c>
      <c r="D138" s="15">
        <f>$B113+C138</f>
        <v>2145.6299999999997</v>
      </c>
      <c r="E138" s="121"/>
      <c r="F138" s="200"/>
      <c r="G138" s="203"/>
      <c r="H138"/>
      <c r="I138"/>
      <c r="J138"/>
    </row>
    <row r="139" spans="1:10" s="122" customFormat="1" ht="15.5" x14ac:dyDescent="0.35">
      <c r="A139" s="2" t="s">
        <v>65</v>
      </c>
      <c r="B139" s="23"/>
      <c r="C139" s="18">
        <f t="shared" si="3"/>
        <v>121.6</v>
      </c>
      <c r="D139" s="15">
        <f>$B113+C139</f>
        <v>2143.1299999999997</v>
      </c>
      <c r="E139" s="121"/>
      <c r="F139" s="200"/>
      <c r="G139" s="203"/>
      <c r="H139"/>
      <c r="I139"/>
      <c r="J139"/>
    </row>
    <row r="140" spans="1:10" s="122" customFormat="1" ht="15.5" x14ac:dyDescent="0.35">
      <c r="A140" s="2" t="s">
        <v>86</v>
      </c>
      <c r="B140" s="15" t="s">
        <v>87</v>
      </c>
      <c r="C140" s="18">
        <f t="shared" si="3"/>
        <v>129.19999999999999</v>
      </c>
      <c r="D140" s="15">
        <f>$B113+C140</f>
        <v>2150.7299999999996</v>
      </c>
      <c r="E140" s="121"/>
      <c r="F140" s="200"/>
      <c r="G140" s="203"/>
      <c r="H140"/>
      <c r="I140"/>
      <c r="J140"/>
    </row>
    <row r="141" spans="1:10" s="122" customFormat="1" ht="15.5" x14ac:dyDescent="0.35">
      <c r="A141" s="2" t="s">
        <v>67</v>
      </c>
      <c r="B141" s="23"/>
      <c r="C141" s="18">
        <f t="shared" si="3"/>
        <v>128.80000000000001</v>
      </c>
      <c r="D141" s="15">
        <f>$B113+C141</f>
        <v>2150.33</v>
      </c>
      <c r="E141" s="121"/>
      <c r="F141" s="200"/>
      <c r="G141" s="203"/>
      <c r="H141"/>
      <c r="I141"/>
      <c r="J141"/>
    </row>
    <row r="142" spans="1:10" s="122" customFormat="1" ht="15.5" x14ac:dyDescent="0.35">
      <c r="A142" s="2" t="s">
        <v>68</v>
      </c>
      <c r="B142" s="23"/>
      <c r="C142" s="18">
        <f t="shared" si="3"/>
        <v>144.9</v>
      </c>
      <c r="D142" s="15">
        <f>$B113+C142</f>
        <v>2166.4299999999998</v>
      </c>
      <c r="E142" s="121"/>
      <c r="F142" s="200"/>
      <c r="G142" s="203"/>
      <c r="H142"/>
      <c r="I142"/>
      <c r="J142"/>
    </row>
    <row r="143" spans="1:10" s="122" customFormat="1" ht="16" thickBot="1" x14ac:dyDescent="0.4">
      <c r="A143" s="60"/>
      <c r="B143" s="62"/>
      <c r="C143" s="63"/>
      <c r="D143" s="61"/>
      <c r="E143" s="127"/>
      <c r="F143"/>
      <c r="G143"/>
      <c r="H143"/>
      <c r="I143"/>
      <c r="J143"/>
    </row>
    <row r="144" spans="1:10" s="122" customFormat="1" ht="15.5" x14ac:dyDescent="0.35">
      <c r="A144" s="10"/>
      <c r="B144" s="10"/>
      <c r="C144" s="10"/>
      <c r="D144" s="3"/>
      <c r="E144" s="1"/>
      <c r="F144"/>
      <c r="G144"/>
      <c r="H144"/>
      <c r="I144"/>
      <c r="J144"/>
    </row>
  </sheetData>
  <mergeCells count="4">
    <mergeCell ref="B74:D74"/>
    <mergeCell ref="B2:D2"/>
    <mergeCell ref="A4:D4"/>
    <mergeCell ref="A76:D76"/>
  </mergeCells>
  <phoneticPr fontId="3" type="noConversion"/>
  <printOptions horizontalCentered="1"/>
  <pageMargins left="0.74803149606299213" right="0.74803149606299213" top="0.78740157480314965" bottom="0.78740157480314965" header="0.51181102362204722" footer="0.51181102362204722"/>
  <pageSetup paperSize="9" scale="55" orientation="portrait" r:id="rId1"/>
  <headerFooter alignWithMargins="0"/>
  <rowBreaks count="1" manualBreakCount="1">
    <brk id="72" max="4" man="1"/>
  </rowBreaks>
  <customProperties>
    <customPr name="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transitionEntry="1"/>
  <dimension ref="A1:Q217"/>
  <sheetViews>
    <sheetView showGridLines="0" topLeftCell="A70" zoomScale="90" zoomScaleNormal="90" workbookViewId="0">
      <selection activeCell="K118" sqref="K118"/>
    </sheetView>
  </sheetViews>
  <sheetFormatPr defaultColWidth="6.58203125" defaultRowHeight="13" x14ac:dyDescent="0.3"/>
  <cols>
    <col min="1" max="1" width="6.75" style="10" customWidth="1"/>
    <col min="2" max="2" width="10.25" style="10" bestFit="1" customWidth="1"/>
    <col min="3" max="3" width="8" style="10" customWidth="1"/>
    <col min="4" max="4" width="11.33203125" style="10" customWidth="1"/>
    <col min="5" max="5" width="8" style="10" customWidth="1"/>
    <col min="6" max="7" width="10.75" style="10" customWidth="1"/>
    <col min="8" max="8" width="10.58203125" style="10" customWidth="1"/>
    <col min="9" max="9" width="8.25" style="10" customWidth="1"/>
    <col min="10" max="10" width="14.08203125" style="10" customWidth="1"/>
    <col min="11" max="11" width="10.75" style="10" customWidth="1"/>
    <col min="12" max="12" width="8.75" style="73" customWidth="1"/>
    <col min="13" max="13" width="17.58203125" bestFit="1" customWidth="1"/>
    <col min="17" max="17" width="9.75" bestFit="1" customWidth="1"/>
  </cols>
  <sheetData>
    <row r="1" spans="1:17" x14ac:dyDescent="0.3">
      <c r="A1" s="11"/>
      <c r="K1" s="58"/>
      <c r="L1" s="1"/>
      <c r="M1" s="1"/>
    </row>
    <row r="2" spans="1:17" x14ac:dyDescent="0.3">
      <c r="A2" s="11"/>
      <c r="B2" s="1"/>
      <c r="C2" s="1"/>
      <c r="D2" s="277" t="s">
        <v>93</v>
      </c>
      <c r="E2" s="262"/>
      <c r="F2" s="262"/>
      <c r="G2" s="262"/>
      <c r="H2" s="262"/>
      <c r="I2" s="262"/>
      <c r="J2" s="3"/>
      <c r="K2" s="66"/>
      <c r="L2" s="1"/>
      <c r="M2" s="1"/>
    </row>
    <row r="3" spans="1:17" x14ac:dyDescent="0.3">
      <c r="A3" s="2"/>
      <c r="B3" s="1"/>
      <c r="C3" s="1"/>
      <c r="H3" s="1"/>
      <c r="I3" s="1"/>
      <c r="K3" s="58"/>
      <c r="L3" s="1"/>
      <c r="M3" s="1"/>
      <c r="Q3" s="218"/>
    </row>
    <row r="4" spans="1:17" x14ac:dyDescent="0.3">
      <c r="A4" s="2"/>
      <c r="B4" s="1"/>
      <c r="C4" s="1"/>
      <c r="D4" s="1"/>
      <c r="E4" s="9" t="s">
        <v>89</v>
      </c>
      <c r="G4" s="135"/>
      <c r="H4" s="270" t="str">
        <f>LPG!F3</f>
        <v>EFFECTIVE 05 APRIL 2023</v>
      </c>
      <c r="I4" s="271"/>
      <c r="J4" s="271"/>
      <c r="K4" s="58"/>
      <c r="L4" s="1"/>
      <c r="M4" s="1"/>
    </row>
    <row r="5" spans="1:17" x14ac:dyDescent="0.3">
      <c r="A5" s="2"/>
      <c r="B5" s="1"/>
      <c r="C5" s="1"/>
      <c r="D5" s="1"/>
      <c r="E5" s="1"/>
      <c r="F5" s="1"/>
      <c r="G5" s="1"/>
      <c r="H5" s="1"/>
      <c r="I5" s="1"/>
      <c r="J5" s="3" t="s">
        <v>1</v>
      </c>
      <c r="K5" s="58"/>
      <c r="L5" s="1"/>
      <c r="M5" s="1"/>
    </row>
    <row r="6" spans="1:17" x14ac:dyDescent="0.3">
      <c r="A6" s="12"/>
      <c r="B6" s="129"/>
      <c r="C6" s="129"/>
      <c r="D6" s="129"/>
      <c r="E6" s="129"/>
      <c r="F6" s="129"/>
      <c r="G6" s="129"/>
      <c r="H6" s="129"/>
      <c r="I6" s="129"/>
      <c r="J6" s="129"/>
      <c r="K6" s="136"/>
      <c r="L6" s="1"/>
      <c r="M6" s="1"/>
    </row>
    <row r="7" spans="1:17" x14ac:dyDescent="0.3">
      <c r="A7" s="2" t="s">
        <v>2</v>
      </c>
      <c r="B7" s="3" t="s">
        <v>3</v>
      </c>
      <c r="C7" s="3" t="s">
        <v>4</v>
      </c>
      <c r="D7" s="3" t="s">
        <v>5</v>
      </c>
      <c r="E7" s="3" t="s">
        <v>6</v>
      </c>
      <c r="F7" s="252" t="s">
        <v>7</v>
      </c>
      <c r="G7" s="21"/>
      <c r="H7" s="21"/>
      <c r="I7" s="3"/>
      <c r="J7" s="3" t="s">
        <v>8</v>
      </c>
      <c r="K7" s="66" t="s">
        <v>9</v>
      </c>
      <c r="L7" s="1"/>
      <c r="M7" s="1"/>
    </row>
    <row r="8" spans="1:17" x14ac:dyDescent="0.3">
      <c r="A8" s="2" t="s">
        <v>10</v>
      </c>
      <c r="B8" s="3" t="s">
        <v>11</v>
      </c>
      <c r="C8" s="3" t="s">
        <v>12</v>
      </c>
      <c r="D8" s="3" t="s">
        <v>13</v>
      </c>
      <c r="E8" s="3" t="s">
        <v>14</v>
      </c>
      <c r="F8" s="3"/>
      <c r="G8" s="3"/>
      <c r="H8" s="3"/>
      <c r="I8" s="3"/>
      <c r="J8" s="3" t="s">
        <v>15</v>
      </c>
      <c r="K8" s="66" t="s">
        <v>16</v>
      </c>
      <c r="L8" s="202"/>
      <c r="M8" s="202"/>
    </row>
    <row r="9" spans="1:17" x14ac:dyDescent="0.3">
      <c r="A9" s="2"/>
      <c r="B9" s="3" t="s">
        <v>17</v>
      </c>
      <c r="C9" s="3"/>
      <c r="D9" s="3" t="s">
        <v>17</v>
      </c>
      <c r="E9" s="3"/>
      <c r="F9" s="3" t="s">
        <v>18</v>
      </c>
      <c r="G9" s="3" t="s">
        <v>19</v>
      </c>
      <c r="H9" s="3" t="s">
        <v>19</v>
      </c>
      <c r="I9" s="3" t="s">
        <v>20</v>
      </c>
      <c r="J9" s="3" t="s">
        <v>21</v>
      </c>
      <c r="K9" s="66" t="s">
        <v>22</v>
      </c>
      <c r="L9" s="202"/>
      <c r="M9" s="203"/>
    </row>
    <row r="10" spans="1:17" x14ac:dyDescent="0.3">
      <c r="A10" s="137"/>
      <c r="B10" s="138"/>
      <c r="C10" s="138"/>
      <c r="D10" s="138"/>
      <c r="F10" s="138"/>
      <c r="G10" s="138"/>
      <c r="H10" s="138"/>
      <c r="I10" s="38" t="s">
        <v>24</v>
      </c>
      <c r="J10" s="38" t="s">
        <v>24</v>
      </c>
      <c r="K10" s="58"/>
      <c r="L10" s="3"/>
      <c r="M10" s="203"/>
    </row>
    <row r="11" spans="1:17" x14ac:dyDescent="0.3">
      <c r="A11" s="4" t="s">
        <v>25</v>
      </c>
      <c r="B11" s="107">
        <f>1955.4-4-4.38-0.42</f>
        <v>1946.6</v>
      </c>
      <c r="C11" s="72">
        <v>3.5</v>
      </c>
      <c r="D11" s="22">
        <f>SUM(B11,C11)</f>
        <v>1950.1</v>
      </c>
      <c r="E11" s="247">
        <f>228.8+13.1</f>
        <v>241.9</v>
      </c>
      <c r="F11" s="25">
        <f>SUM(D11,E11)</f>
        <v>2192</v>
      </c>
      <c r="G11" s="25">
        <f t="shared" ref="G11:G27" si="0">ROUND(((F11*10)+0.4)/10,0)</f>
        <v>2192</v>
      </c>
      <c r="H11" s="25">
        <f>IF(FLOOR(G11,1)&lt;1000,FLOOR(G11,1),FLOOR((G11),1))</f>
        <v>2192</v>
      </c>
      <c r="I11" s="208">
        <f>H11-F11</f>
        <v>0</v>
      </c>
      <c r="J11" s="25">
        <f t="shared" ref="J11:J27" si="1">I11+D11</f>
        <v>1950.1</v>
      </c>
      <c r="K11" s="91">
        <f t="shared" ref="K11:K26" si="2">H11</f>
        <v>2192</v>
      </c>
      <c r="L11" s="44"/>
      <c r="M11" s="213"/>
      <c r="N11" s="148"/>
    </row>
    <row r="12" spans="1:17" x14ac:dyDescent="0.3">
      <c r="A12" s="2" t="s">
        <v>26</v>
      </c>
      <c r="B12" s="3"/>
      <c r="C12" s="73">
        <v>9.4</v>
      </c>
      <c r="D12" s="23">
        <f t="shared" ref="D12:D27" si="3">$B$11+C12</f>
        <v>1956</v>
      </c>
      <c r="E12" s="26">
        <f>$E$11</f>
        <v>241.9</v>
      </c>
      <c r="F12" s="26">
        <f t="shared" ref="F12:F27" si="4">D12+E12</f>
        <v>2197.9</v>
      </c>
      <c r="G12" s="26">
        <f t="shared" si="0"/>
        <v>2198</v>
      </c>
      <c r="H12" s="26">
        <f t="shared" ref="H12:H27" si="5">IF(FLOOR(G12,1)&lt;1000,FLOOR(G12,1),FLOOR((G12),1))</f>
        <v>2198</v>
      </c>
      <c r="I12" s="19">
        <f t="shared" ref="I12:I27" si="6">H12-F12</f>
        <v>9.9999999999909051E-2</v>
      </c>
      <c r="J12" s="26">
        <f t="shared" si="1"/>
        <v>1956.1</v>
      </c>
      <c r="K12" s="85">
        <f t="shared" si="2"/>
        <v>2198</v>
      </c>
      <c r="L12" s="44"/>
      <c r="M12" s="204"/>
      <c r="N12" s="148"/>
    </row>
    <row r="13" spans="1:17" x14ac:dyDescent="0.3">
      <c r="A13" s="2" t="s">
        <v>27</v>
      </c>
      <c r="B13" s="3"/>
      <c r="C13" s="73">
        <v>14.7</v>
      </c>
      <c r="D13" s="23">
        <f t="shared" si="3"/>
        <v>1961.3</v>
      </c>
      <c r="E13" s="26">
        <f t="shared" ref="E13:E27" si="7">$E$11</f>
        <v>241.9</v>
      </c>
      <c r="F13" s="26">
        <f t="shared" si="4"/>
        <v>2203.1999999999998</v>
      </c>
      <c r="G13" s="26">
        <f t="shared" si="0"/>
        <v>2203</v>
      </c>
      <c r="H13" s="26">
        <f t="shared" si="5"/>
        <v>2203</v>
      </c>
      <c r="I13" s="19">
        <f t="shared" si="6"/>
        <v>-0.1999999999998181</v>
      </c>
      <c r="J13" s="26">
        <f t="shared" si="1"/>
        <v>1961.1000000000001</v>
      </c>
      <c r="K13" s="85">
        <f t="shared" si="2"/>
        <v>2203</v>
      </c>
      <c r="L13" s="44"/>
      <c r="M13" s="204"/>
      <c r="N13" s="148"/>
    </row>
    <row r="14" spans="1:17" x14ac:dyDescent="0.3">
      <c r="A14" s="2" t="s">
        <v>28</v>
      </c>
      <c r="B14" s="3"/>
      <c r="C14" s="73">
        <v>21.6</v>
      </c>
      <c r="D14" s="23">
        <f t="shared" si="3"/>
        <v>1968.1999999999998</v>
      </c>
      <c r="E14" s="26">
        <f t="shared" si="7"/>
        <v>241.9</v>
      </c>
      <c r="F14" s="26">
        <f t="shared" si="4"/>
        <v>2210.1</v>
      </c>
      <c r="G14" s="26">
        <f t="shared" si="0"/>
        <v>2210</v>
      </c>
      <c r="H14" s="26">
        <f t="shared" si="5"/>
        <v>2210</v>
      </c>
      <c r="I14" s="19">
        <f t="shared" si="6"/>
        <v>-9.9999999999909051E-2</v>
      </c>
      <c r="J14" s="26">
        <f t="shared" si="1"/>
        <v>1968.1</v>
      </c>
      <c r="K14" s="85">
        <f t="shared" si="2"/>
        <v>2210</v>
      </c>
      <c r="L14" s="44"/>
      <c r="M14" s="204"/>
      <c r="N14" s="148"/>
    </row>
    <row r="15" spans="1:17" x14ac:dyDescent="0.3">
      <c r="A15" s="2" t="s">
        <v>29</v>
      </c>
      <c r="B15" s="3"/>
      <c r="C15" s="73">
        <v>31.3</v>
      </c>
      <c r="D15" s="23">
        <f t="shared" si="3"/>
        <v>1977.8999999999999</v>
      </c>
      <c r="E15" s="26">
        <f t="shared" si="7"/>
        <v>241.9</v>
      </c>
      <c r="F15" s="26">
        <f t="shared" si="4"/>
        <v>2219.7999999999997</v>
      </c>
      <c r="G15" s="26">
        <f t="shared" si="0"/>
        <v>2220</v>
      </c>
      <c r="H15" s="26">
        <f t="shared" si="5"/>
        <v>2220</v>
      </c>
      <c r="I15" s="19">
        <f t="shared" si="6"/>
        <v>0.20000000000027285</v>
      </c>
      <c r="J15" s="26">
        <f t="shared" si="1"/>
        <v>1978.1000000000001</v>
      </c>
      <c r="K15" s="85">
        <f t="shared" si="2"/>
        <v>2220</v>
      </c>
      <c r="L15" s="44"/>
      <c r="M15" s="204"/>
      <c r="N15" s="148"/>
    </row>
    <row r="16" spans="1:17" x14ac:dyDescent="0.3">
      <c r="A16" s="2" t="s">
        <v>30</v>
      </c>
      <c r="B16" s="3"/>
      <c r="C16" s="73">
        <v>45.3</v>
      </c>
      <c r="D16" s="23">
        <f t="shared" si="3"/>
        <v>1991.8999999999999</v>
      </c>
      <c r="E16" s="26">
        <f t="shared" si="7"/>
        <v>241.9</v>
      </c>
      <c r="F16" s="26">
        <f t="shared" si="4"/>
        <v>2233.7999999999997</v>
      </c>
      <c r="G16" s="26">
        <f t="shared" si="0"/>
        <v>2234</v>
      </c>
      <c r="H16" s="26">
        <f t="shared" si="5"/>
        <v>2234</v>
      </c>
      <c r="I16" s="19">
        <f t="shared" si="6"/>
        <v>0.20000000000027285</v>
      </c>
      <c r="J16" s="26">
        <f t="shared" si="1"/>
        <v>1992.1000000000001</v>
      </c>
      <c r="K16" s="85">
        <f t="shared" si="2"/>
        <v>2234</v>
      </c>
      <c r="L16" s="44"/>
      <c r="M16" s="204"/>
      <c r="N16" s="148"/>
    </row>
    <row r="17" spans="1:14" x14ac:dyDescent="0.3">
      <c r="A17" s="2" t="s">
        <v>31</v>
      </c>
      <c r="B17" s="3"/>
      <c r="C17" s="73">
        <v>57.7</v>
      </c>
      <c r="D17" s="23">
        <f t="shared" si="3"/>
        <v>2004.3</v>
      </c>
      <c r="E17" s="26">
        <f t="shared" si="7"/>
        <v>241.9</v>
      </c>
      <c r="F17" s="26">
        <f t="shared" si="4"/>
        <v>2246.1999999999998</v>
      </c>
      <c r="G17" s="26">
        <f t="shared" si="0"/>
        <v>2246</v>
      </c>
      <c r="H17" s="26">
        <f t="shared" si="5"/>
        <v>2246</v>
      </c>
      <c r="I17" s="19">
        <f t="shared" si="6"/>
        <v>-0.1999999999998181</v>
      </c>
      <c r="J17" s="26">
        <f t="shared" si="1"/>
        <v>2004.1000000000001</v>
      </c>
      <c r="K17" s="85">
        <f t="shared" si="2"/>
        <v>2246</v>
      </c>
      <c r="L17" s="211"/>
      <c r="M17" s="204"/>
      <c r="N17" s="148"/>
    </row>
    <row r="18" spans="1:14" x14ac:dyDescent="0.3">
      <c r="A18" s="2" t="s">
        <v>32</v>
      </c>
      <c r="B18" s="3"/>
      <c r="C18" s="73">
        <v>81.5</v>
      </c>
      <c r="D18" s="48">
        <f t="shared" si="3"/>
        <v>2028.1</v>
      </c>
      <c r="E18" s="26">
        <f t="shared" si="7"/>
        <v>241.9</v>
      </c>
      <c r="F18" s="49">
        <f t="shared" si="4"/>
        <v>2270</v>
      </c>
      <c r="G18" s="49">
        <f t="shared" si="0"/>
        <v>2270</v>
      </c>
      <c r="H18" s="49">
        <f t="shared" si="5"/>
        <v>2270</v>
      </c>
      <c r="I18" s="50">
        <f t="shared" si="6"/>
        <v>0</v>
      </c>
      <c r="J18" s="49">
        <f t="shared" si="1"/>
        <v>2028.1</v>
      </c>
      <c r="K18" s="86">
        <f t="shared" si="2"/>
        <v>2270</v>
      </c>
      <c r="M18" s="204"/>
      <c r="N18" s="148"/>
    </row>
    <row r="19" spans="1:14" x14ac:dyDescent="0.3">
      <c r="A19" s="47" t="s">
        <v>33</v>
      </c>
      <c r="B19" s="139"/>
      <c r="C19" s="199">
        <v>106.5</v>
      </c>
      <c r="D19" s="48">
        <f>$B$11+C19</f>
        <v>2053.1</v>
      </c>
      <c r="E19" s="26">
        <f t="shared" si="7"/>
        <v>241.9</v>
      </c>
      <c r="F19" s="49">
        <f t="shared" si="4"/>
        <v>2295</v>
      </c>
      <c r="G19" s="49">
        <f t="shared" si="0"/>
        <v>2295</v>
      </c>
      <c r="H19" s="49">
        <f t="shared" si="5"/>
        <v>2295</v>
      </c>
      <c r="I19" s="50">
        <f>H19-F19</f>
        <v>0</v>
      </c>
      <c r="J19" s="49">
        <f t="shared" si="1"/>
        <v>2053.1</v>
      </c>
      <c r="K19" s="86">
        <f>H19</f>
        <v>2295</v>
      </c>
      <c r="L19" s="46"/>
      <c r="M19" s="204"/>
      <c r="N19" s="148"/>
    </row>
    <row r="20" spans="1:14" x14ac:dyDescent="0.3">
      <c r="A20" s="2" t="s">
        <v>34</v>
      </c>
      <c r="B20" s="3"/>
      <c r="C20" s="199">
        <v>112.9</v>
      </c>
      <c r="D20" s="48">
        <f t="shared" si="3"/>
        <v>2059.5</v>
      </c>
      <c r="E20" s="26">
        <f t="shared" si="7"/>
        <v>241.9</v>
      </c>
      <c r="F20" s="49">
        <f t="shared" si="4"/>
        <v>2301.4</v>
      </c>
      <c r="G20" s="49">
        <f t="shared" si="0"/>
        <v>2301</v>
      </c>
      <c r="H20" s="49">
        <f t="shared" si="5"/>
        <v>2301</v>
      </c>
      <c r="I20" s="50">
        <f t="shared" si="6"/>
        <v>-0.40000000000009095</v>
      </c>
      <c r="J20" s="49">
        <f t="shared" si="1"/>
        <v>2059.1</v>
      </c>
      <c r="K20" s="86">
        <f t="shared" si="2"/>
        <v>2301</v>
      </c>
      <c r="L20" s="44"/>
      <c r="M20" s="204"/>
      <c r="N20" s="148"/>
    </row>
    <row r="21" spans="1:14" x14ac:dyDescent="0.3">
      <c r="A21" s="2" t="s">
        <v>35</v>
      </c>
      <c r="B21" s="3"/>
      <c r="C21" s="199">
        <v>156.30000000000001</v>
      </c>
      <c r="D21" s="48">
        <f t="shared" si="3"/>
        <v>2102.9</v>
      </c>
      <c r="E21" s="26">
        <f t="shared" si="7"/>
        <v>241.9</v>
      </c>
      <c r="F21" s="49">
        <f t="shared" si="4"/>
        <v>2344.8000000000002</v>
      </c>
      <c r="G21" s="49">
        <f t="shared" si="0"/>
        <v>2345</v>
      </c>
      <c r="H21" s="49">
        <f t="shared" si="5"/>
        <v>2345</v>
      </c>
      <c r="I21" s="50">
        <f t="shared" si="6"/>
        <v>0.1999999999998181</v>
      </c>
      <c r="J21" s="49">
        <f t="shared" si="1"/>
        <v>2103.1</v>
      </c>
      <c r="K21" s="86">
        <f t="shared" si="2"/>
        <v>2345</v>
      </c>
      <c r="L21" s="44"/>
      <c r="M21" s="204"/>
      <c r="N21" s="148"/>
    </row>
    <row r="22" spans="1:14" x14ac:dyDescent="0.3">
      <c r="A22" s="47" t="s">
        <v>36</v>
      </c>
      <c r="B22" s="139"/>
      <c r="C22" s="199">
        <v>165.9</v>
      </c>
      <c r="D22" s="48">
        <f>$B$11+C22</f>
        <v>2112.5</v>
      </c>
      <c r="E22" s="26">
        <f t="shared" si="7"/>
        <v>241.9</v>
      </c>
      <c r="F22" s="49">
        <f t="shared" si="4"/>
        <v>2354.4</v>
      </c>
      <c r="G22" s="49">
        <f t="shared" si="0"/>
        <v>2354</v>
      </c>
      <c r="H22" s="49">
        <f t="shared" si="5"/>
        <v>2354</v>
      </c>
      <c r="I22" s="50">
        <f>H22-F22</f>
        <v>-0.40000000000009095</v>
      </c>
      <c r="J22" s="49">
        <f t="shared" si="1"/>
        <v>2112.1</v>
      </c>
      <c r="K22" s="86">
        <f>H22</f>
        <v>2354</v>
      </c>
      <c r="L22" s="46"/>
      <c r="M22" s="204"/>
      <c r="N22" s="148"/>
    </row>
    <row r="23" spans="1:14" x14ac:dyDescent="0.3">
      <c r="A23" s="47" t="s">
        <v>37</v>
      </c>
      <c r="B23" s="139"/>
      <c r="C23" s="199">
        <v>124.8</v>
      </c>
      <c r="D23" s="48">
        <f t="shared" si="3"/>
        <v>2071.4</v>
      </c>
      <c r="E23" s="26">
        <f t="shared" si="7"/>
        <v>241.9</v>
      </c>
      <c r="F23" s="49">
        <f t="shared" si="4"/>
        <v>2313.3000000000002</v>
      </c>
      <c r="G23" s="49">
        <f t="shared" si="0"/>
        <v>2313</v>
      </c>
      <c r="H23" s="49">
        <f t="shared" si="5"/>
        <v>2313</v>
      </c>
      <c r="I23" s="50">
        <f t="shared" si="6"/>
        <v>-0.3000000000001819</v>
      </c>
      <c r="J23" s="49">
        <f t="shared" si="1"/>
        <v>2071.1</v>
      </c>
      <c r="K23" s="86">
        <f t="shared" si="2"/>
        <v>2313</v>
      </c>
      <c r="L23" s="46"/>
      <c r="M23" s="204"/>
      <c r="N23" s="148"/>
    </row>
    <row r="24" spans="1:14" x14ac:dyDescent="0.3">
      <c r="A24" s="2" t="s">
        <v>38</v>
      </c>
      <c r="B24" s="3"/>
      <c r="C24" s="199">
        <v>167.2</v>
      </c>
      <c r="D24" s="48">
        <f t="shared" si="3"/>
        <v>2113.7999999999997</v>
      </c>
      <c r="E24" s="26">
        <f t="shared" si="7"/>
        <v>241.9</v>
      </c>
      <c r="F24" s="49">
        <f t="shared" si="4"/>
        <v>2355.6999999999998</v>
      </c>
      <c r="G24" s="49">
        <f t="shared" si="0"/>
        <v>2356</v>
      </c>
      <c r="H24" s="49">
        <f t="shared" si="5"/>
        <v>2356</v>
      </c>
      <c r="I24" s="50">
        <f t="shared" si="6"/>
        <v>0.3000000000001819</v>
      </c>
      <c r="J24" s="49">
        <f t="shared" si="1"/>
        <v>2114.1</v>
      </c>
      <c r="K24" s="86">
        <f t="shared" si="2"/>
        <v>2356</v>
      </c>
      <c r="L24" s="44"/>
      <c r="M24" s="204"/>
      <c r="N24" s="148"/>
    </row>
    <row r="25" spans="1:14" x14ac:dyDescent="0.3">
      <c r="A25" s="2" t="s">
        <v>39</v>
      </c>
      <c r="B25" s="3"/>
      <c r="C25" s="199">
        <v>155.69999999999999</v>
      </c>
      <c r="D25" s="48">
        <f t="shared" si="3"/>
        <v>2102.2999999999997</v>
      </c>
      <c r="E25" s="26">
        <f t="shared" si="7"/>
        <v>241.9</v>
      </c>
      <c r="F25" s="49">
        <f t="shared" si="4"/>
        <v>2344.1999999999998</v>
      </c>
      <c r="G25" s="49">
        <f t="shared" si="0"/>
        <v>2344</v>
      </c>
      <c r="H25" s="49">
        <f t="shared" si="5"/>
        <v>2344</v>
      </c>
      <c r="I25" s="50">
        <f t="shared" si="6"/>
        <v>-0.1999999999998181</v>
      </c>
      <c r="J25" s="49">
        <f t="shared" si="1"/>
        <v>2102.1</v>
      </c>
      <c r="K25" s="86">
        <f t="shared" si="2"/>
        <v>2344</v>
      </c>
      <c r="L25" s="44"/>
      <c r="M25" s="204"/>
      <c r="N25" s="148"/>
    </row>
    <row r="26" spans="1:14" x14ac:dyDescent="0.3">
      <c r="A26" s="5" t="s">
        <v>69</v>
      </c>
      <c r="B26" s="3"/>
      <c r="C26" s="73">
        <v>57.7</v>
      </c>
      <c r="D26" s="48">
        <f t="shared" si="3"/>
        <v>2004.3</v>
      </c>
      <c r="E26" s="26">
        <f t="shared" si="7"/>
        <v>241.9</v>
      </c>
      <c r="F26" s="49">
        <f t="shared" si="4"/>
        <v>2246.1999999999998</v>
      </c>
      <c r="G26" s="49">
        <f t="shared" si="0"/>
        <v>2246</v>
      </c>
      <c r="H26" s="49">
        <f t="shared" si="5"/>
        <v>2246</v>
      </c>
      <c r="I26" s="50">
        <f t="shared" si="6"/>
        <v>-0.1999999999998181</v>
      </c>
      <c r="J26" s="49">
        <f t="shared" si="1"/>
        <v>2004.1000000000001</v>
      </c>
      <c r="K26" s="86">
        <f t="shared" si="2"/>
        <v>2246</v>
      </c>
      <c r="L26" s="211"/>
      <c r="M26" s="204"/>
      <c r="N26" s="148"/>
    </row>
    <row r="27" spans="1:14" x14ac:dyDescent="0.3">
      <c r="A27" s="5" t="s">
        <v>70</v>
      </c>
      <c r="B27" s="3"/>
      <c r="C27" s="73">
        <v>155.69999999999999</v>
      </c>
      <c r="D27" s="48">
        <f t="shared" si="3"/>
        <v>2102.2999999999997</v>
      </c>
      <c r="E27" s="26">
        <f t="shared" si="7"/>
        <v>241.9</v>
      </c>
      <c r="F27" s="49">
        <f t="shared" si="4"/>
        <v>2344.1999999999998</v>
      </c>
      <c r="G27" s="49">
        <f t="shared" si="0"/>
        <v>2344</v>
      </c>
      <c r="H27" s="49">
        <f t="shared" si="5"/>
        <v>2344</v>
      </c>
      <c r="I27" s="50">
        <f t="shared" si="6"/>
        <v>-0.1999999999998181</v>
      </c>
      <c r="J27" s="49">
        <f t="shared" si="1"/>
        <v>2102.1</v>
      </c>
      <c r="K27" s="86">
        <f>H27</f>
        <v>2344</v>
      </c>
      <c r="L27" s="44"/>
      <c r="M27" s="204"/>
      <c r="N27" s="148"/>
    </row>
    <row r="28" spans="1:14" x14ac:dyDescent="0.3">
      <c r="A28" s="2"/>
      <c r="B28" s="3"/>
      <c r="D28" s="140"/>
      <c r="E28" s="53"/>
      <c r="F28" s="140"/>
      <c r="G28" s="140"/>
      <c r="H28" s="140"/>
      <c r="I28" s="140"/>
      <c r="J28" s="140"/>
      <c r="K28" s="86"/>
      <c r="L28" s="44"/>
      <c r="M28" s="1"/>
      <c r="N28" s="148"/>
    </row>
    <row r="29" spans="1:14" x14ac:dyDescent="0.3">
      <c r="A29" s="141"/>
      <c r="B29" s="142"/>
      <c r="C29" s="143"/>
      <c r="D29" s="144"/>
      <c r="E29" s="49"/>
      <c r="F29" s="54"/>
      <c r="G29" s="54"/>
      <c r="H29" s="54"/>
      <c r="I29" s="144"/>
      <c r="J29" s="144"/>
      <c r="K29" s="87"/>
      <c r="L29" s="46"/>
      <c r="M29" s="1"/>
      <c r="N29" s="148"/>
    </row>
    <row r="30" spans="1:14" x14ac:dyDescent="0.3">
      <c r="A30" s="2" t="s">
        <v>40</v>
      </c>
      <c r="B30" s="15">
        <f>B11</f>
        <v>1946.6</v>
      </c>
      <c r="C30" s="73">
        <v>22.5</v>
      </c>
      <c r="D30" s="48">
        <f t="shared" ref="D30:D38" si="8">$B$11+C30</f>
        <v>1969.1</v>
      </c>
      <c r="E30" s="26">
        <f t="shared" ref="E30:E38" si="9">$E$11</f>
        <v>241.9</v>
      </c>
      <c r="F30" s="49">
        <f t="shared" ref="F30:F38" si="10">D30+E30</f>
        <v>2211</v>
      </c>
      <c r="G30" s="49">
        <f t="shared" ref="G30:G38" si="11">ROUND(((F30*10)+0.4)/10,0)</f>
        <v>2211</v>
      </c>
      <c r="H30" s="49">
        <f t="shared" ref="H30:H38" si="12">IF(FLOOR(G30,1)&lt;1000,FLOOR(G30,1),FLOOR((G30),1))</f>
        <v>2211</v>
      </c>
      <c r="I30" s="50">
        <f t="shared" ref="I30:I38" si="13">H30-F30</f>
        <v>0</v>
      </c>
      <c r="J30" s="49">
        <f t="shared" ref="J30:J38" si="14">I30+D30</f>
        <v>1969.1</v>
      </c>
      <c r="K30" s="86">
        <f t="shared" ref="K30:K38" si="15">H30</f>
        <v>2211</v>
      </c>
      <c r="L30" s="44"/>
      <c r="M30" s="204"/>
      <c r="N30" s="148"/>
    </row>
    <row r="31" spans="1:14" x14ac:dyDescent="0.3">
      <c r="A31" s="75" t="s">
        <v>96</v>
      </c>
      <c r="B31" s="15"/>
      <c r="C31" s="73">
        <v>35.4</v>
      </c>
      <c r="D31" s="48">
        <f>$B$11+C31</f>
        <v>1982</v>
      </c>
      <c r="E31" s="26">
        <f t="shared" si="9"/>
        <v>241.9</v>
      </c>
      <c r="F31" s="49">
        <f>D31+E31</f>
        <v>2223.9</v>
      </c>
      <c r="G31" s="49">
        <f>ROUND(((F31*10)+0.4)/10,0)</f>
        <v>2224</v>
      </c>
      <c r="H31" s="49">
        <f t="shared" si="12"/>
        <v>2224</v>
      </c>
      <c r="I31" s="50">
        <f>H31-F31</f>
        <v>9.9999999999909051E-2</v>
      </c>
      <c r="J31" s="49">
        <f>I31+D31</f>
        <v>1982.1</v>
      </c>
      <c r="K31" s="86">
        <f>H31</f>
        <v>2224</v>
      </c>
      <c r="L31" s="44"/>
      <c r="M31" s="204"/>
      <c r="N31" s="148"/>
    </row>
    <row r="32" spans="1:14" x14ac:dyDescent="0.3">
      <c r="A32" s="47" t="s">
        <v>41</v>
      </c>
      <c r="B32" s="139"/>
      <c r="C32" s="73">
        <v>28</v>
      </c>
      <c r="D32" s="48">
        <f>$B$11+C32</f>
        <v>1974.6</v>
      </c>
      <c r="E32" s="26">
        <f t="shared" si="9"/>
        <v>241.9</v>
      </c>
      <c r="F32" s="49">
        <f t="shared" si="10"/>
        <v>2216.5</v>
      </c>
      <c r="G32" s="49">
        <f t="shared" si="11"/>
        <v>2217</v>
      </c>
      <c r="H32" s="49">
        <f t="shared" si="12"/>
        <v>2217</v>
      </c>
      <c r="I32" s="50">
        <f>H32-F32</f>
        <v>0.5</v>
      </c>
      <c r="J32" s="49">
        <f t="shared" si="14"/>
        <v>1975.1</v>
      </c>
      <c r="K32" s="86">
        <f>H32</f>
        <v>2217</v>
      </c>
      <c r="L32" s="44"/>
      <c r="M32" s="204"/>
      <c r="N32" s="148"/>
    </row>
    <row r="33" spans="1:14" x14ac:dyDescent="0.3">
      <c r="A33" s="2" t="s">
        <v>42</v>
      </c>
      <c r="B33" s="3"/>
      <c r="C33" s="73">
        <v>39.9</v>
      </c>
      <c r="D33" s="48">
        <f t="shared" si="8"/>
        <v>1986.5</v>
      </c>
      <c r="E33" s="26">
        <f t="shared" si="9"/>
        <v>241.9</v>
      </c>
      <c r="F33" s="49">
        <f t="shared" si="10"/>
        <v>2228.4</v>
      </c>
      <c r="G33" s="49">
        <f t="shared" si="11"/>
        <v>2228</v>
      </c>
      <c r="H33" s="49">
        <f t="shared" si="12"/>
        <v>2228</v>
      </c>
      <c r="I33" s="50">
        <f t="shared" si="13"/>
        <v>-0.40000000000009095</v>
      </c>
      <c r="J33" s="49">
        <f t="shared" si="14"/>
        <v>1986.1</v>
      </c>
      <c r="K33" s="86">
        <f t="shared" si="15"/>
        <v>2228</v>
      </c>
      <c r="L33" s="46"/>
      <c r="M33" s="204"/>
      <c r="N33" s="148"/>
    </row>
    <row r="34" spans="1:14" x14ac:dyDescent="0.3">
      <c r="A34" s="2" t="s">
        <v>43</v>
      </c>
      <c r="B34" s="3"/>
      <c r="C34" s="73">
        <v>54.7</v>
      </c>
      <c r="D34" s="48">
        <f t="shared" si="8"/>
        <v>2001.3</v>
      </c>
      <c r="E34" s="26">
        <f t="shared" si="9"/>
        <v>241.9</v>
      </c>
      <c r="F34" s="49">
        <f t="shared" si="10"/>
        <v>2243.1999999999998</v>
      </c>
      <c r="G34" s="49">
        <f t="shared" si="11"/>
        <v>2243</v>
      </c>
      <c r="H34" s="49">
        <f t="shared" si="12"/>
        <v>2243</v>
      </c>
      <c r="I34" s="50">
        <f t="shared" si="13"/>
        <v>-0.1999999999998181</v>
      </c>
      <c r="J34" s="49">
        <f t="shared" si="14"/>
        <v>2001.1000000000001</v>
      </c>
      <c r="K34" s="86">
        <f t="shared" si="15"/>
        <v>2243</v>
      </c>
      <c r="L34" s="44"/>
      <c r="M34" s="204"/>
      <c r="N34" s="148"/>
    </row>
    <row r="35" spans="1:14" x14ac:dyDescent="0.3">
      <c r="A35" s="2" t="s">
        <v>44</v>
      </c>
      <c r="B35" s="3"/>
      <c r="C35" s="73">
        <v>51.5</v>
      </c>
      <c r="D35" s="48">
        <f t="shared" si="8"/>
        <v>1998.1</v>
      </c>
      <c r="E35" s="26">
        <f t="shared" si="9"/>
        <v>241.9</v>
      </c>
      <c r="F35" s="49">
        <f t="shared" si="10"/>
        <v>2240</v>
      </c>
      <c r="G35" s="49">
        <f t="shared" si="11"/>
        <v>2240</v>
      </c>
      <c r="H35" s="49">
        <f t="shared" si="12"/>
        <v>2240</v>
      </c>
      <c r="I35" s="50">
        <f t="shared" si="13"/>
        <v>0</v>
      </c>
      <c r="J35" s="49">
        <f t="shared" si="14"/>
        <v>1998.1</v>
      </c>
      <c r="K35" s="86">
        <f t="shared" si="15"/>
        <v>2240</v>
      </c>
      <c r="L35" s="44"/>
      <c r="M35" s="204"/>
      <c r="N35" s="148"/>
    </row>
    <row r="36" spans="1:14" x14ac:dyDescent="0.3">
      <c r="A36" s="47" t="s">
        <v>45</v>
      </c>
      <c r="B36" s="139"/>
      <c r="C36" s="73">
        <v>65.3</v>
      </c>
      <c r="D36" s="48">
        <f t="shared" si="8"/>
        <v>2011.8999999999999</v>
      </c>
      <c r="E36" s="26">
        <f t="shared" si="9"/>
        <v>241.9</v>
      </c>
      <c r="F36" s="49">
        <f t="shared" si="10"/>
        <v>2253.7999999999997</v>
      </c>
      <c r="G36" s="49">
        <f t="shared" si="11"/>
        <v>2254</v>
      </c>
      <c r="H36" s="49">
        <f t="shared" si="12"/>
        <v>2254</v>
      </c>
      <c r="I36" s="50">
        <f t="shared" si="13"/>
        <v>0.20000000000027285</v>
      </c>
      <c r="J36" s="49">
        <f t="shared" si="14"/>
        <v>2012.1000000000001</v>
      </c>
      <c r="K36" s="86">
        <f t="shared" si="15"/>
        <v>2254</v>
      </c>
      <c r="L36" s="44"/>
      <c r="M36" s="204"/>
      <c r="N36" s="148"/>
    </row>
    <row r="37" spans="1:14" x14ac:dyDescent="0.3">
      <c r="A37" s="2" t="s">
        <v>46</v>
      </c>
      <c r="B37" s="3"/>
      <c r="C37" s="73">
        <v>70.5</v>
      </c>
      <c r="D37" s="48">
        <f t="shared" si="8"/>
        <v>2017.1</v>
      </c>
      <c r="E37" s="26">
        <f t="shared" si="9"/>
        <v>241.9</v>
      </c>
      <c r="F37" s="49">
        <f t="shared" si="10"/>
        <v>2259</v>
      </c>
      <c r="G37" s="49">
        <f t="shared" si="11"/>
        <v>2259</v>
      </c>
      <c r="H37" s="49">
        <f t="shared" si="12"/>
        <v>2259</v>
      </c>
      <c r="I37" s="50">
        <f t="shared" si="13"/>
        <v>0</v>
      </c>
      <c r="J37" s="49">
        <f t="shared" si="14"/>
        <v>2017.1</v>
      </c>
      <c r="K37" s="86">
        <f t="shared" si="15"/>
        <v>2259</v>
      </c>
      <c r="L37" s="44"/>
      <c r="M37" s="204"/>
      <c r="N37" s="148"/>
    </row>
    <row r="38" spans="1:14" x14ac:dyDescent="0.3">
      <c r="A38" s="2" t="s">
        <v>47</v>
      </c>
      <c r="B38" s="3"/>
      <c r="C38" s="73">
        <v>82.5</v>
      </c>
      <c r="D38" s="48">
        <f t="shared" si="8"/>
        <v>2029.1</v>
      </c>
      <c r="E38" s="26">
        <f t="shared" si="9"/>
        <v>241.9</v>
      </c>
      <c r="F38" s="49">
        <f t="shared" si="10"/>
        <v>2271</v>
      </c>
      <c r="G38" s="49">
        <f t="shared" si="11"/>
        <v>2271</v>
      </c>
      <c r="H38" s="49">
        <f t="shared" si="12"/>
        <v>2271</v>
      </c>
      <c r="I38" s="50">
        <f t="shared" si="13"/>
        <v>0</v>
      </c>
      <c r="J38" s="49">
        <f t="shared" si="14"/>
        <v>2029.1</v>
      </c>
      <c r="K38" s="86">
        <f t="shared" si="15"/>
        <v>2271</v>
      </c>
      <c r="L38" s="46"/>
      <c r="M38" s="204"/>
      <c r="N38" s="148"/>
    </row>
    <row r="39" spans="1:14" x14ac:dyDescent="0.3">
      <c r="A39" s="6"/>
      <c r="B39" s="43"/>
      <c r="C39" s="20"/>
      <c r="D39" s="55"/>
      <c r="E39" s="53"/>
      <c r="F39" s="53"/>
      <c r="G39" s="53"/>
      <c r="H39" s="53"/>
      <c r="I39" s="56"/>
      <c r="J39" s="53"/>
      <c r="K39" s="88"/>
      <c r="L39" s="212"/>
      <c r="M39" s="204"/>
      <c r="N39" s="148"/>
    </row>
    <row r="40" spans="1:14" x14ac:dyDescent="0.3">
      <c r="A40" s="2"/>
      <c r="B40" s="3"/>
      <c r="D40" s="140"/>
      <c r="E40" s="49"/>
      <c r="F40" s="49"/>
      <c r="G40" s="49"/>
      <c r="H40" s="49"/>
      <c r="I40" s="140"/>
      <c r="J40" s="140"/>
      <c r="K40" s="86"/>
      <c r="L40" s="44"/>
      <c r="M40" s="1"/>
      <c r="N40" s="148"/>
    </row>
    <row r="41" spans="1:14" x14ac:dyDescent="0.3">
      <c r="A41" s="2" t="s">
        <v>48</v>
      </c>
      <c r="B41" s="3"/>
      <c r="C41" s="199">
        <v>45.8</v>
      </c>
      <c r="D41" s="48">
        <f t="shared" ref="D41:D61" si="16">$B$11+C41</f>
        <v>1992.3999999999999</v>
      </c>
      <c r="E41" s="26">
        <f t="shared" ref="E41:E61" si="17">$E$11</f>
        <v>241.9</v>
      </c>
      <c r="F41" s="49">
        <f t="shared" ref="F41:F61" si="18">D41+E41</f>
        <v>2234.2999999999997</v>
      </c>
      <c r="G41" s="49">
        <f t="shared" ref="G41:G61" si="19">ROUND(((F41*10)+0.4)/10,0)</f>
        <v>2234</v>
      </c>
      <c r="H41" s="49">
        <f t="shared" ref="H41:H61" si="20">IF(FLOOR(G41,1)&lt;1000,FLOOR(G41,1),FLOOR((G41),1))</f>
        <v>2234</v>
      </c>
      <c r="I41" s="50">
        <f t="shared" ref="I41:I46" si="21">H41-F41</f>
        <v>-0.29999999999972715</v>
      </c>
      <c r="J41" s="49">
        <f t="shared" ref="J41:J61" si="22">I41+D41</f>
        <v>1992.1000000000001</v>
      </c>
      <c r="K41" s="86">
        <f t="shared" ref="K41:K61" si="23">H41</f>
        <v>2234</v>
      </c>
      <c r="L41" s="211"/>
      <c r="M41" s="204"/>
      <c r="N41" s="148"/>
    </row>
    <row r="42" spans="1:14" x14ac:dyDescent="0.3">
      <c r="A42" s="2" t="s">
        <v>49</v>
      </c>
      <c r="B42" s="3"/>
      <c r="C42" s="199">
        <v>55</v>
      </c>
      <c r="D42" s="48">
        <f t="shared" si="16"/>
        <v>2001.6</v>
      </c>
      <c r="E42" s="26">
        <f t="shared" si="17"/>
        <v>241.9</v>
      </c>
      <c r="F42" s="49">
        <f t="shared" si="18"/>
        <v>2243.5</v>
      </c>
      <c r="G42" s="49">
        <f t="shared" si="19"/>
        <v>2244</v>
      </c>
      <c r="H42" s="49">
        <f t="shared" si="20"/>
        <v>2244</v>
      </c>
      <c r="I42" s="50">
        <f t="shared" si="21"/>
        <v>0.5</v>
      </c>
      <c r="J42" s="49">
        <f t="shared" si="22"/>
        <v>2002.1</v>
      </c>
      <c r="K42" s="86">
        <f t="shared" si="23"/>
        <v>2244</v>
      </c>
      <c r="L42" s="44"/>
      <c r="M42" s="204"/>
      <c r="N42" s="148"/>
    </row>
    <row r="43" spans="1:14" x14ac:dyDescent="0.3">
      <c r="A43" s="47" t="s">
        <v>50</v>
      </c>
      <c r="B43" s="139"/>
      <c r="C43" s="199">
        <v>70.400000000000006</v>
      </c>
      <c r="D43" s="48">
        <f t="shared" si="16"/>
        <v>2017</v>
      </c>
      <c r="E43" s="26">
        <f t="shared" si="17"/>
        <v>241.9</v>
      </c>
      <c r="F43" s="49">
        <f t="shared" si="18"/>
        <v>2258.9</v>
      </c>
      <c r="G43" s="49">
        <f t="shared" si="19"/>
        <v>2259</v>
      </c>
      <c r="H43" s="49">
        <f t="shared" si="20"/>
        <v>2259</v>
      </c>
      <c r="I43" s="50">
        <f t="shared" si="21"/>
        <v>9.9999999999909051E-2</v>
      </c>
      <c r="J43" s="49">
        <f t="shared" si="22"/>
        <v>2017.1</v>
      </c>
      <c r="K43" s="86">
        <f t="shared" si="23"/>
        <v>2259</v>
      </c>
      <c r="L43" s="44"/>
      <c r="M43" s="204"/>
      <c r="N43" s="148"/>
    </row>
    <row r="44" spans="1:14" x14ac:dyDescent="0.3">
      <c r="A44" s="2" t="s">
        <v>51</v>
      </c>
      <c r="B44" s="3"/>
      <c r="C44" s="199">
        <v>91.5</v>
      </c>
      <c r="D44" s="48">
        <f t="shared" si="16"/>
        <v>2038.1</v>
      </c>
      <c r="E44" s="26">
        <f t="shared" si="17"/>
        <v>241.9</v>
      </c>
      <c r="F44" s="49">
        <f t="shared" si="18"/>
        <v>2280</v>
      </c>
      <c r="G44" s="49">
        <f t="shared" si="19"/>
        <v>2280</v>
      </c>
      <c r="H44" s="49">
        <f t="shared" si="20"/>
        <v>2280</v>
      </c>
      <c r="I44" s="50">
        <f t="shared" si="21"/>
        <v>0</v>
      </c>
      <c r="J44" s="49">
        <f t="shared" si="22"/>
        <v>2038.1</v>
      </c>
      <c r="K44" s="86">
        <f t="shared" si="23"/>
        <v>2280</v>
      </c>
      <c r="L44" s="211"/>
      <c r="M44" s="204"/>
      <c r="N44" s="148"/>
    </row>
    <row r="45" spans="1:14" x14ac:dyDescent="0.3">
      <c r="A45" s="7" t="s">
        <v>52</v>
      </c>
      <c r="B45" s="16" t="s">
        <v>53</v>
      </c>
      <c r="C45" s="217">
        <v>75.7</v>
      </c>
      <c r="D45" s="57">
        <f>$B$11+C45</f>
        <v>2022.3</v>
      </c>
      <c r="E45" s="36">
        <f t="shared" si="17"/>
        <v>241.9</v>
      </c>
      <c r="F45" s="36">
        <f t="shared" si="18"/>
        <v>2264.1999999999998</v>
      </c>
      <c r="G45" s="36">
        <f t="shared" si="19"/>
        <v>2264</v>
      </c>
      <c r="H45" s="36">
        <f t="shared" si="20"/>
        <v>2264</v>
      </c>
      <c r="I45" s="42">
        <f t="shared" si="21"/>
        <v>-0.1999999999998181</v>
      </c>
      <c r="J45" s="36">
        <f t="shared" si="22"/>
        <v>2022.1000000000001</v>
      </c>
      <c r="K45" s="89">
        <f t="shared" si="23"/>
        <v>2264</v>
      </c>
      <c r="L45" s="44"/>
      <c r="M45" s="204"/>
      <c r="N45" s="148"/>
    </row>
    <row r="46" spans="1:14" x14ac:dyDescent="0.3">
      <c r="A46" s="2" t="s">
        <v>54</v>
      </c>
      <c r="B46" s="3"/>
      <c r="C46" s="73">
        <v>94.3</v>
      </c>
      <c r="D46" s="48">
        <f t="shared" si="16"/>
        <v>2040.8999999999999</v>
      </c>
      <c r="E46" s="26">
        <f t="shared" si="17"/>
        <v>241.9</v>
      </c>
      <c r="F46" s="49">
        <f t="shared" si="18"/>
        <v>2282.7999999999997</v>
      </c>
      <c r="G46" s="49">
        <f t="shared" si="19"/>
        <v>2283</v>
      </c>
      <c r="H46" s="49">
        <f t="shared" si="20"/>
        <v>2283</v>
      </c>
      <c r="I46" s="19">
        <f t="shared" si="21"/>
        <v>0.20000000000027285</v>
      </c>
      <c r="J46" s="49">
        <f t="shared" si="22"/>
        <v>2041.1000000000001</v>
      </c>
      <c r="K46" s="85">
        <f t="shared" si="23"/>
        <v>2283</v>
      </c>
      <c r="L46" s="211"/>
      <c r="M46" s="204"/>
      <c r="N46" s="148"/>
    </row>
    <row r="47" spans="1:14" x14ac:dyDescent="0.3">
      <c r="A47" s="2" t="s">
        <v>55</v>
      </c>
      <c r="B47" s="3"/>
      <c r="C47" s="199">
        <v>118.4</v>
      </c>
      <c r="D47" s="48">
        <f t="shared" si="16"/>
        <v>2065</v>
      </c>
      <c r="E47" s="26">
        <f t="shared" si="17"/>
        <v>241.9</v>
      </c>
      <c r="F47" s="49">
        <f t="shared" si="18"/>
        <v>2306.9</v>
      </c>
      <c r="G47" s="49">
        <f t="shared" si="19"/>
        <v>2307</v>
      </c>
      <c r="H47" s="49">
        <f t="shared" si="20"/>
        <v>2307</v>
      </c>
      <c r="I47" s="19">
        <f t="shared" ref="I47:I61" si="24">H47-F47</f>
        <v>9.9999999999909051E-2</v>
      </c>
      <c r="J47" s="49">
        <f t="shared" si="22"/>
        <v>2065.1</v>
      </c>
      <c r="K47" s="85">
        <f t="shared" si="23"/>
        <v>2307</v>
      </c>
      <c r="L47" s="44"/>
      <c r="M47" s="204"/>
      <c r="N47" s="148"/>
    </row>
    <row r="48" spans="1:14" x14ac:dyDescent="0.3">
      <c r="A48" s="2" t="s">
        <v>56</v>
      </c>
      <c r="B48" s="3"/>
      <c r="C48" s="73">
        <v>121.8</v>
      </c>
      <c r="D48" s="48">
        <f t="shared" si="16"/>
        <v>2068.4</v>
      </c>
      <c r="E48" s="26">
        <f t="shared" si="17"/>
        <v>241.9</v>
      </c>
      <c r="F48" s="49">
        <f t="shared" si="18"/>
        <v>2310.3000000000002</v>
      </c>
      <c r="G48" s="49">
        <f t="shared" si="19"/>
        <v>2310</v>
      </c>
      <c r="H48" s="49">
        <f t="shared" si="20"/>
        <v>2310</v>
      </c>
      <c r="I48" s="19">
        <f t="shared" si="24"/>
        <v>-0.3000000000001819</v>
      </c>
      <c r="J48" s="49">
        <f t="shared" si="22"/>
        <v>2068.1</v>
      </c>
      <c r="K48" s="85">
        <f t="shared" si="23"/>
        <v>2310</v>
      </c>
      <c r="L48" s="211"/>
      <c r="M48" s="204"/>
      <c r="N48" s="148"/>
    </row>
    <row r="49" spans="1:14" x14ac:dyDescent="0.3">
      <c r="A49" s="2" t="s">
        <v>57</v>
      </c>
      <c r="B49" s="3"/>
      <c r="C49" s="73">
        <v>140</v>
      </c>
      <c r="D49" s="48">
        <f t="shared" si="16"/>
        <v>2086.6</v>
      </c>
      <c r="E49" s="26">
        <f t="shared" si="17"/>
        <v>241.9</v>
      </c>
      <c r="F49" s="49">
        <f t="shared" si="18"/>
        <v>2328.5</v>
      </c>
      <c r="G49" s="49">
        <f t="shared" si="19"/>
        <v>2329</v>
      </c>
      <c r="H49" s="49">
        <f t="shared" si="20"/>
        <v>2329</v>
      </c>
      <c r="I49" s="19">
        <f t="shared" si="24"/>
        <v>0.5</v>
      </c>
      <c r="J49" s="49">
        <f t="shared" si="22"/>
        <v>2087.1</v>
      </c>
      <c r="K49" s="85">
        <f t="shared" si="23"/>
        <v>2329</v>
      </c>
      <c r="L49" s="44"/>
      <c r="M49" s="204"/>
      <c r="N49" s="148"/>
    </row>
    <row r="50" spans="1:14" x14ac:dyDescent="0.3">
      <c r="A50" s="2" t="s">
        <v>58</v>
      </c>
      <c r="B50" s="3"/>
      <c r="C50" s="199">
        <v>161.80000000000001</v>
      </c>
      <c r="D50" s="48">
        <f t="shared" si="16"/>
        <v>2108.4</v>
      </c>
      <c r="E50" s="26">
        <f t="shared" si="17"/>
        <v>241.9</v>
      </c>
      <c r="F50" s="49">
        <f t="shared" si="18"/>
        <v>2350.3000000000002</v>
      </c>
      <c r="G50" s="49">
        <f t="shared" si="19"/>
        <v>2350</v>
      </c>
      <c r="H50" s="49">
        <f t="shared" si="20"/>
        <v>2350</v>
      </c>
      <c r="I50" s="19">
        <f t="shared" si="24"/>
        <v>-0.3000000000001819</v>
      </c>
      <c r="J50" s="49">
        <f t="shared" si="22"/>
        <v>2108.1</v>
      </c>
      <c r="K50" s="85">
        <f t="shared" si="23"/>
        <v>2350</v>
      </c>
      <c r="L50" s="211"/>
      <c r="M50" s="204"/>
      <c r="N50" s="148"/>
    </row>
    <row r="51" spans="1:14" x14ac:dyDescent="0.3">
      <c r="A51" s="2" t="s">
        <v>59</v>
      </c>
      <c r="B51" s="3"/>
      <c r="C51" s="73">
        <v>145.69999999999999</v>
      </c>
      <c r="D51" s="48">
        <f t="shared" si="16"/>
        <v>2092.2999999999997</v>
      </c>
      <c r="E51" s="26">
        <f t="shared" si="17"/>
        <v>241.9</v>
      </c>
      <c r="F51" s="49">
        <f t="shared" si="18"/>
        <v>2334.1999999999998</v>
      </c>
      <c r="G51" s="49">
        <f t="shared" si="19"/>
        <v>2334</v>
      </c>
      <c r="H51" s="49">
        <f t="shared" si="20"/>
        <v>2334</v>
      </c>
      <c r="I51" s="19">
        <f t="shared" si="24"/>
        <v>-0.1999999999998181</v>
      </c>
      <c r="J51" s="49">
        <f t="shared" si="22"/>
        <v>2092.1</v>
      </c>
      <c r="K51" s="85">
        <f t="shared" si="23"/>
        <v>2334</v>
      </c>
      <c r="L51" s="44"/>
      <c r="M51" s="204"/>
      <c r="N51" s="148"/>
    </row>
    <row r="52" spans="1:14" x14ac:dyDescent="0.3">
      <c r="A52" s="2" t="s">
        <v>60</v>
      </c>
      <c r="B52" s="3"/>
      <c r="C52" s="73">
        <v>143.30000000000001</v>
      </c>
      <c r="D52" s="48">
        <f t="shared" si="16"/>
        <v>2089.9</v>
      </c>
      <c r="E52" s="26">
        <f t="shared" si="17"/>
        <v>241.9</v>
      </c>
      <c r="F52" s="49">
        <f t="shared" si="18"/>
        <v>2331.8000000000002</v>
      </c>
      <c r="G52" s="49">
        <f t="shared" si="19"/>
        <v>2332</v>
      </c>
      <c r="H52" s="49">
        <f t="shared" si="20"/>
        <v>2332</v>
      </c>
      <c r="I52" s="19">
        <f t="shared" si="24"/>
        <v>0.1999999999998181</v>
      </c>
      <c r="J52" s="49">
        <f t="shared" si="22"/>
        <v>2090.1</v>
      </c>
      <c r="K52" s="85">
        <f t="shared" si="23"/>
        <v>2332</v>
      </c>
      <c r="L52" s="211"/>
      <c r="M52" s="204"/>
      <c r="N52" s="148"/>
    </row>
    <row r="53" spans="1:14" x14ac:dyDescent="0.3">
      <c r="A53" s="2" t="s">
        <v>61</v>
      </c>
      <c r="B53" s="3"/>
      <c r="C53" s="199">
        <v>163.5</v>
      </c>
      <c r="D53" s="48">
        <f t="shared" si="16"/>
        <v>2110.1</v>
      </c>
      <c r="E53" s="26">
        <f t="shared" si="17"/>
        <v>241.9</v>
      </c>
      <c r="F53" s="49">
        <f t="shared" si="18"/>
        <v>2352</v>
      </c>
      <c r="G53" s="49">
        <f t="shared" si="19"/>
        <v>2352</v>
      </c>
      <c r="H53" s="49">
        <f t="shared" si="20"/>
        <v>2352</v>
      </c>
      <c r="I53" s="19">
        <f t="shared" si="24"/>
        <v>0</v>
      </c>
      <c r="J53" s="49">
        <f t="shared" si="22"/>
        <v>2110.1</v>
      </c>
      <c r="K53" s="85">
        <f t="shared" si="23"/>
        <v>2352</v>
      </c>
      <c r="L53" s="44"/>
      <c r="M53" s="204"/>
      <c r="N53" s="148"/>
    </row>
    <row r="54" spans="1:14" x14ac:dyDescent="0.3">
      <c r="A54" s="52" t="s">
        <v>71</v>
      </c>
      <c r="B54" s="139"/>
      <c r="C54" s="73">
        <v>70.400000000000006</v>
      </c>
      <c r="D54" s="48">
        <f t="shared" si="16"/>
        <v>2017</v>
      </c>
      <c r="E54" s="26">
        <f t="shared" si="17"/>
        <v>241.9</v>
      </c>
      <c r="F54" s="49">
        <f t="shared" si="18"/>
        <v>2258.9</v>
      </c>
      <c r="G54" s="49">
        <f t="shared" si="19"/>
        <v>2259</v>
      </c>
      <c r="H54" s="49">
        <f t="shared" si="20"/>
        <v>2259</v>
      </c>
      <c r="I54" s="19">
        <f t="shared" si="24"/>
        <v>9.9999999999909051E-2</v>
      </c>
      <c r="J54" s="49">
        <f t="shared" si="22"/>
        <v>2017.1</v>
      </c>
      <c r="K54" s="85">
        <f t="shared" si="23"/>
        <v>2259</v>
      </c>
      <c r="L54" s="44"/>
      <c r="M54" s="204"/>
      <c r="N54" s="148"/>
    </row>
    <row r="55" spans="1:14" x14ac:dyDescent="0.3">
      <c r="A55" s="5" t="s">
        <v>72</v>
      </c>
      <c r="B55" s="3"/>
      <c r="C55" s="73">
        <v>91.5</v>
      </c>
      <c r="D55" s="48">
        <f t="shared" si="16"/>
        <v>2038.1</v>
      </c>
      <c r="E55" s="26">
        <f t="shared" si="17"/>
        <v>241.9</v>
      </c>
      <c r="F55" s="49">
        <f t="shared" si="18"/>
        <v>2280</v>
      </c>
      <c r="G55" s="49">
        <f t="shared" si="19"/>
        <v>2280</v>
      </c>
      <c r="H55" s="49">
        <f t="shared" si="20"/>
        <v>2280</v>
      </c>
      <c r="I55" s="19">
        <f t="shared" si="24"/>
        <v>0</v>
      </c>
      <c r="J55" s="49">
        <f t="shared" si="22"/>
        <v>2038.1</v>
      </c>
      <c r="K55" s="85">
        <f t="shared" si="23"/>
        <v>2280</v>
      </c>
      <c r="L55" s="44"/>
      <c r="M55" s="204"/>
      <c r="N55" s="148"/>
    </row>
    <row r="56" spans="1:14" x14ac:dyDescent="0.3">
      <c r="A56" s="5" t="s">
        <v>73</v>
      </c>
      <c r="B56" s="3"/>
      <c r="C56" s="199">
        <v>94.3</v>
      </c>
      <c r="D56" s="48">
        <f t="shared" si="16"/>
        <v>2040.8999999999999</v>
      </c>
      <c r="E56" s="26">
        <f t="shared" si="17"/>
        <v>241.9</v>
      </c>
      <c r="F56" s="49">
        <f t="shared" si="18"/>
        <v>2282.7999999999997</v>
      </c>
      <c r="G56" s="49">
        <f t="shared" si="19"/>
        <v>2283</v>
      </c>
      <c r="H56" s="49">
        <f t="shared" si="20"/>
        <v>2283</v>
      </c>
      <c r="I56" s="19">
        <f t="shared" si="24"/>
        <v>0.20000000000027285</v>
      </c>
      <c r="J56" s="49">
        <f t="shared" si="22"/>
        <v>2041.1000000000001</v>
      </c>
      <c r="K56" s="85">
        <f t="shared" si="23"/>
        <v>2283</v>
      </c>
      <c r="L56" s="44"/>
      <c r="M56" s="204"/>
      <c r="N56" s="148"/>
    </row>
    <row r="57" spans="1:14" x14ac:dyDescent="0.3">
      <c r="A57" s="5" t="s">
        <v>74</v>
      </c>
      <c r="B57" s="3"/>
      <c r="C57" s="73">
        <v>118.4</v>
      </c>
      <c r="D57" s="48">
        <f t="shared" si="16"/>
        <v>2065</v>
      </c>
      <c r="E57" s="26">
        <f t="shared" si="17"/>
        <v>241.9</v>
      </c>
      <c r="F57" s="49">
        <f t="shared" si="18"/>
        <v>2306.9</v>
      </c>
      <c r="G57" s="49">
        <f t="shared" si="19"/>
        <v>2307</v>
      </c>
      <c r="H57" s="49">
        <f t="shared" si="20"/>
        <v>2307</v>
      </c>
      <c r="I57" s="19">
        <f t="shared" si="24"/>
        <v>9.9999999999909051E-2</v>
      </c>
      <c r="J57" s="49">
        <f t="shared" si="22"/>
        <v>2065.1</v>
      </c>
      <c r="K57" s="85">
        <f t="shared" si="23"/>
        <v>2307</v>
      </c>
      <c r="L57" s="44"/>
      <c r="M57" s="204"/>
      <c r="N57" s="148"/>
    </row>
    <row r="58" spans="1:14" x14ac:dyDescent="0.3">
      <c r="A58" s="5" t="s">
        <v>75</v>
      </c>
      <c r="B58" s="3"/>
      <c r="C58" s="73">
        <v>121.8</v>
      </c>
      <c r="D58" s="48">
        <f t="shared" si="16"/>
        <v>2068.4</v>
      </c>
      <c r="E58" s="26">
        <f t="shared" si="17"/>
        <v>241.9</v>
      </c>
      <c r="F58" s="49">
        <f t="shared" si="18"/>
        <v>2310.3000000000002</v>
      </c>
      <c r="G58" s="49">
        <f t="shared" si="19"/>
        <v>2310</v>
      </c>
      <c r="H58" s="49">
        <f t="shared" si="20"/>
        <v>2310</v>
      </c>
      <c r="I58" s="19">
        <f t="shared" si="24"/>
        <v>-0.3000000000001819</v>
      </c>
      <c r="J58" s="49">
        <f t="shared" si="22"/>
        <v>2068.1</v>
      </c>
      <c r="K58" s="85">
        <f t="shared" si="23"/>
        <v>2310</v>
      </c>
      <c r="L58" s="44"/>
      <c r="M58" s="204"/>
      <c r="N58" s="148"/>
    </row>
    <row r="59" spans="1:14" x14ac:dyDescent="0.3">
      <c r="A59" s="5" t="s">
        <v>76</v>
      </c>
      <c r="B59" s="3"/>
      <c r="C59" s="199">
        <v>140</v>
      </c>
      <c r="D59" s="48">
        <f t="shared" si="16"/>
        <v>2086.6</v>
      </c>
      <c r="E59" s="26">
        <f t="shared" si="17"/>
        <v>241.9</v>
      </c>
      <c r="F59" s="49">
        <f t="shared" si="18"/>
        <v>2328.5</v>
      </c>
      <c r="G59" s="49">
        <f t="shared" si="19"/>
        <v>2329</v>
      </c>
      <c r="H59" s="49">
        <f t="shared" si="20"/>
        <v>2329</v>
      </c>
      <c r="I59" s="19">
        <f t="shared" si="24"/>
        <v>0.5</v>
      </c>
      <c r="J59" s="49">
        <f t="shared" si="22"/>
        <v>2087.1</v>
      </c>
      <c r="K59" s="85">
        <f t="shared" si="23"/>
        <v>2329</v>
      </c>
      <c r="L59" s="44"/>
      <c r="M59" s="204"/>
      <c r="N59" s="148"/>
    </row>
    <row r="60" spans="1:14" x14ac:dyDescent="0.3">
      <c r="A60" s="5" t="s">
        <v>77</v>
      </c>
      <c r="B60" s="3"/>
      <c r="C60" s="73">
        <v>161.80000000000001</v>
      </c>
      <c r="D60" s="48">
        <f t="shared" si="16"/>
        <v>2108.4</v>
      </c>
      <c r="E60" s="26">
        <f t="shared" si="17"/>
        <v>241.9</v>
      </c>
      <c r="F60" s="49">
        <f t="shared" si="18"/>
        <v>2350.3000000000002</v>
      </c>
      <c r="G60" s="49">
        <f t="shared" si="19"/>
        <v>2350</v>
      </c>
      <c r="H60" s="49">
        <f t="shared" si="20"/>
        <v>2350</v>
      </c>
      <c r="I60" s="19">
        <f t="shared" si="24"/>
        <v>-0.3000000000001819</v>
      </c>
      <c r="J60" s="49">
        <f t="shared" si="22"/>
        <v>2108.1</v>
      </c>
      <c r="K60" s="85">
        <f t="shared" si="23"/>
        <v>2350</v>
      </c>
      <c r="L60" s="44"/>
      <c r="M60" s="204"/>
      <c r="N60" s="148"/>
    </row>
    <row r="61" spans="1:14" x14ac:dyDescent="0.3">
      <c r="A61" s="5" t="s">
        <v>78</v>
      </c>
      <c r="B61" s="3"/>
      <c r="C61" s="73">
        <v>163.5</v>
      </c>
      <c r="D61" s="48">
        <f t="shared" si="16"/>
        <v>2110.1</v>
      </c>
      <c r="E61" s="26">
        <f t="shared" si="17"/>
        <v>241.9</v>
      </c>
      <c r="F61" s="49">
        <f t="shared" si="18"/>
        <v>2352</v>
      </c>
      <c r="G61" s="49">
        <f t="shared" si="19"/>
        <v>2352</v>
      </c>
      <c r="H61" s="49">
        <f t="shared" si="20"/>
        <v>2352</v>
      </c>
      <c r="I61" s="19">
        <f t="shared" si="24"/>
        <v>0</v>
      </c>
      <c r="J61" s="49">
        <f t="shared" si="22"/>
        <v>2110.1</v>
      </c>
      <c r="K61" s="85">
        <f t="shared" si="23"/>
        <v>2352</v>
      </c>
      <c r="L61" s="44"/>
      <c r="M61" s="204"/>
      <c r="N61" s="148"/>
    </row>
    <row r="62" spans="1:14" x14ac:dyDescent="0.3">
      <c r="A62" s="8"/>
      <c r="B62" s="43"/>
      <c r="C62" s="129"/>
      <c r="D62" s="55"/>
      <c r="E62" s="53"/>
      <c r="F62" s="53"/>
      <c r="G62" s="53"/>
      <c r="H62" s="53"/>
      <c r="I62" s="56"/>
      <c r="J62" s="53"/>
      <c r="K62" s="88"/>
      <c r="L62" s="46"/>
      <c r="M62" s="204"/>
      <c r="N62" s="148"/>
    </row>
    <row r="63" spans="1:14" x14ac:dyDescent="0.3">
      <c r="A63" s="5"/>
      <c r="B63" s="3"/>
      <c r="D63" s="48"/>
      <c r="E63" s="49"/>
      <c r="F63" s="49"/>
      <c r="G63" s="49"/>
      <c r="H63" s="49"/>
      <c r="I63" s="50"/>
      <c r="J63" s="49"/>
      <c r="K63" s="86"/>
      <c r="L63" s="44"/>
      <c r="M63" s="204"/>
      <c r="N63" s="148"/>
    </row>
    <row r="64" spans="1:14" x14ac:dyDescent="0.3">
      <c r="A64" s="47" t="s">
        <v>62</v>
      </c>
      <c r="B64" s="51">
        <f>B11</f>
        <v>1946.6</v>
      </c>
      <c r="C64" s="199">
        <v>82.9</v>
      </c>
      <c r="D64" s="48">
        <f t="shared" ref="D64:D70" si="25">$B$11+C64</f>
        <v>2029.5</v>
      </c>
      <c r="E64" s="26">
        <f t="shared" ref="E64:E70" si="26">$E$11</f>
        <v>241.9</v>
      </c>
      <c r="F64" s="49">
        <f t="shared" ref="F64:F70" si="27">D64+E64</f>
        <v>2271.4</v>
      </c>
      <c r="G64" s="49">
        <f t="shared" ref="G64:G70" si="28">ROUND(((F64*10)+0.4)/10,0)</f>
        <v>2271</v>
      </c>
      <c r="H64" s="49">
        <f t="shared" ref="H64:H70" si="29">IF(FLOOR(G64,1)&lt;1000,FLOOR(G64,1),FLOOR((G64),1))</f>
        <v>2271</v>
      </c>
      <c r="I64" s="50">
        <f t="shared" ref="I64:I70" si="30">H64-F64</f>
        <v>-0.40000000000009095</v>
      </c>
      <c r="J64" s="49">
        <f t="shared" ref="J64:J70" si="31">I64+D64</f>
        <v>2029.1</v>
      </c>
      <c r="K64" s="86">
        <f t="shared" ref="K64:K70" si="32">H64</f>
        <v>2271</v>
      </c>
      <c r="L64" s="221"/>
      <c r="M64" s="204"/>
      <c r="N64" s="148"/>
    </row>
    <row r="65" spans="1:14" x14ac:dyDescent="0.3">
      <c r="A65" s="47" t="s">
        <v>63</v>
      </c>
      <c r="B65" s="139"/>
      <c r="C65" s="199">
        <v>106.6</v>
      </c>
      <c r="D65" s="48">
        <f>$B$11+C65</f>
        <v>2053.1999999999998</v>
      </c>
      <c r="E65" s="26">
        <f t="shared" si="26"/>
        <v>241.9</v>
      </c>
      <c r="F65" s="49">
        <f t="shared" si="27"/>
        <v>2295.1</v>
      </c>
      <c r="G65" s="49">
        <f t="shared" si="28"/>
        <v>2295</v>
      </c>
      <c r="H65" s="49">
        <f t="shared" si="29"/>
        <v>2295</v>
      </c>
      <c r="I65" s="50">
        <f>H65-F65</f>
        <v>-9.9999999999909051E-2</v>
      </c>
      <c r="J65" s="49">
        <f t="shared" si="31"/>
        <v>2053.1</v>
      </c>
      <c r="K65" s="86">
        <f>H65</f>
        <v>2295</v>
      </c>
      <c r="L65" s="221"/>
      <c r="M65" s="204"/>
      <c r="N65" s="148"/>
    </row>
    <row r="66" spans="1:14" x14ac:dyDescent="0.3">
      <c r="A66" s="2" t="s">
        <v>64</v>
      </c>
      <c r="B66" s="3"/>
      <c r="C66" s="199">
        <v>124.1</v>
      </c>
      <c r="D66" s="23">
        <f t="shared" si="25"/>
        <v>2070.6999999999998</v>
      </c>
      <c r="E66" s="26">
        <f t="shared" si="26"/>
        <v>241.9</v>
      </c>
      <c r="F66" s="26">
        <f t="shared" si="27"/>
        <v>2312.6</v>
      </c>
      <c r="G66" s="26">
        <f t="shared" si="28"/>
        <v>2313</v>
      </c>
      <c r="H66" s="49">
        <f t="shared" si="29"/>
        <v>2313</v>
      </c>
      <c r="I66" s="19">
        <f t="shared" si="30"/>
        <v>0.40000000000009095</v>
      </c>
      <c r="J66" s="26">
        <f t="shared" si="31"/>
        <v>2071.1</v>
      </c>
      <c r="K66" s="85">
        <f t="shared" si="32"/>
        <v>2313</v>
      </c>
      <c r="L66" s="221"/>
      <c r="M66" s="204"/>
      <c r="N66" s="148"/>
    </row>
    <row r="67" spans="1:14" x14ac:dyDescent="0.3">
      <c r="A67" s="2" t="s">
        <v>65</v>
      </c>
      <c r="B67" s="3"/>
      <c r="C67" s="199">
        <v>121.6</v>
      </c>
      <c r="D67" s="23">
        <f t="shared" si="25"/>
        <v>2068.1999999999998</v>
      </c>
      <c r="E67" s="26">
        <f t="shared" si="26"/>
        <v>241.9</v>
      </c>
      <c r="F67" s="26">
        <f t="shared" si="27"/>
        <v>2310.1</v>
      </c>
      <c r="G67" s="26">
        <f t="shared" si="28"/>
        <v>2310</v>
      </c>
      <c r="H67" s="49">
        <f t="shared" si="29"/>
        <v>2310</v>
      </c>
      <c r="I67" s="19">
        <f t="shared" si="30"/>
        <v>-9.9999999999909051E-2</v>
      </c>
      <c r="J67" s="26">
        <f t="shared" si="31"/>
        <v>2068.1</v>
      </c>
      <c r="K67" s="85">
        <f t="shared" si="32"/>
        <v>2310</v>
      </c>
      <c r="L67" s="221"/>
      <c r="M67" s="204"/>
      <c r="N67" s="148"/>
    </row>
    <row r="68" spans="1:14" x14ac:dyDescent="0.3">
      <c r="A68" s="2" t="s">
        <v>66</v>
      </c>
      <c r="B68" s="3"/>
      <c r="C68" s="199">
        <v>129.19999999999999</v>
      </c>
      <c r="D68" s="23">
        <f t="shared" si="25"/>
        <v>2075.7999999999997</v>
      </c>
      <c r="E68" s="26">
        <f t="shared" si="26"/>
        <v>241.9</v>
      </c>
      <c r="F68" s="26">
        <f t="shared" si="27"/>
        <v>2317.6999999999998</v>
      </c>
      <c r="G68" s="26">
        <f t="shared" si="28"/>
        <v>2318</v>
      </c>
      <c r="H68" s="49">
        <f t="shared" si="29"/>
        <v>2318</v>
      </c>
      <c r="I68" s="19">
        <f t="shared" si="30"/>
        <v>0.3000000000001819</v>
      </c>
      <c r="J68" s="26">
        <f t="shared" si="31"/>
        <v>2076.1</v>
      </c>
      <c r="K68" s="85">
        <f t="shared" si="32"/>
        <v>2318</v>
      </c>
      <c r="L68" s="222"/>
      <c r="M68" s="204"/>
      <c r="N68" s="148"/>
    </row>
    <row r="69" spans="1:14" x14ac:dyDescent="0.3">
      <c r="A69" s="47" t="s">
        <v>67</v>
      </c>
      <c r="B69" s="139"/>
      <c r="C69" s="199">
        <v>128.80000000000001</v>
      </c>
      <c r="D69" s="48">
        <f t="shared" si="25"/>
        <v>2075.4</v>
      </c>
      <c r="E69" s="26">
        <f t="shared" si="26"/>
        <v>241.9</v>
      </c>
      <c r="F69" s="49">
        <f t="shared" si="27"/>
        <v>2317.3000000000002</v>
      </c>
      <c r="G69" s="49">
        <f t="shared" si="28"/>
        <v>2317</v>
      </c>
      <c r="H69" s="49">
        <f t="shared" si="29"/>
        <v>2317</v>
      </c>
      <c r="I69" s="50">
        <f t="shared" si="30"/>
        <v>-0.3000000000001819</v>
      </c>
      <c r="J69" s="49">
        <f t="shared" si="31"/>
        <v>2075.1</v>
      </c>
      <c r="K69" s="86">
        <f t="shared" si="32"/>
        <v>2317</v>
      </c>
      <c r="L69" s="222"/>
      <c r="M69" s="204"/>
      <c r="N69" s="148"/>
    </row>
    <row r="70" spans="1:14" x14ac:dyDescent="0.3">
      <c r="A70" s="2" t="s">
        <v>68</v>
      </c>
      <c r="B70" s="3"/>
      <c r="C70" s="199">
        <v>144.9</v>
      </c>
      <c r="D70" s="23">
        <f t="shared" si="25"/>
        <v>2091.5</v>
      </c>
      <c r="E70" s="26">
        <f t="shared" si="26"/>
        <v>241.9</v>
      </c>
      <c r="F70" s="26">
        <f t="shared" si="27"/>
        <v>2333.4</v>
      </c>
      <c r="G70" s="26">
        <f t="shared" si="28"/>
        <v>2333</v>
      </c>
      <c r="H70" s="49">
        <f t="shared" si="29"/>
        <v>2333</v>
      </c>
      <c r="I70" s="19">
        <f t="shared" si="30"/>
        <v>-0.40000000000009095</v>
      </c>
      <c r="J70" s="26">
        <f t="shared" si="31"/>
        <v>2091.1</v>
      </c>
      <c r="K70" s="85">
        <f t="shared" si="32"/>
        <v>2333</v>
      </c>
      <c r="L70" s="151"/>
      <c r="M70" s="204"/>
      <c r="N70" s="148"/>
    </row>
    <row r="71" spans="1:14" ht="13.5" thickBot="1" x14ac:dyDescent="0.35">
      <c r="A71" s="60"/>
      <c r="B71" s="61"/>
      <c r="C71" s="61"/>
      <c r="D71" s="61"/>
      <c r="E71" s="61"/>
      <c r="F71" s="28"/>
      <c r="G71" s="28"/>
      <c r="H71" s="28"/>
      <c r="I71" s="61"/>
      <c r="J71" s="61"/>
      <c r="K71" s="92"/>
      <c r="L71" s="145"/>
      <c r="M71" s="1"/>
      <c r="N71" s="148"/>
    </row>
    <row r="72" spans="1:14" x14ac:dyDescent="0.3">
      <c r="A72" s="3"/>
      <c r="B72" s="3"/>
      <c r="C72" s="3"/>
      <c r="D72" s="3"/>
      <c r="E72" s="3"/>
      <c r="F72" s="29"/>
      <c r="G72" s="29"/>
      <c r="H72" s="29"/>
      <c r="I72" s="3"/>
      <c r="J72" s="3"/>
      <c r="K72" s="45"/>
      <c r="L72" s="145"/>
      <c r="M72" s="1"/>
      <c r="N72" s="220"/>
    </row>
    <row r="73" spans="1:14" ht="13.5" thickBot="1" x14ac:dyDescent="0.35">
      <c r="A73" s="3"/>
      <c r="B73" s="3"/>
      <c r="C73" s="3"/>
      <c r="D73" s="3"/>
      <c r="E73" s="3"/>
      <c r="F73" s="29"/>
      <c r="G73" s="29"/>
      <c r="H73" s="29"/>
      <c r="I73" s="3"/>
      <c r="J73" s="3"/>
      <c r="K73" s="45"/>
      <c r="L73" s="145"/>
      <c r="M73" s="1"/>
      <c r="N73" s="220"/>
    </row>
    <row r="74" spans="1:14" x14ac:dyDescent="0.3">
      <c r="A74" s="120"/>
      <c r="B74" s="13"/>
      <c r="C74" s="13"/>
      <c r="D74" s="13"/>
      <c r="E74" s="13"/>
      <c r="F74" s="13"/>
      <c r="G74" s="13"/>
      <c r="H74" s="13"/>
      <c r="I74" s="13"/>
      <c r="J74" s="13"/>
      <c r="K74" s="251"/>
      <c r="L74" s="145"/>
      <c r="M74" s="1"/>
      <c r="N74" s="220"/>
    </row>
    <row r="75" spans="1:14" x14ac:dyDescent="0.3">
      <c r="A75" s="2"/>
      <c r="C75" s="146"/>
      <c r="D75" s="282" t="str">
        <f>D2</f>
        <v>PETROL PUMP PRICES BY ZONE IN THE REPUBLIC OF SOUTH AFRICA</v>
      </c>
      <c r="E75" s="279"/>
      <c r="F75" s="279"/>
      <c r="G75" s="279"/>
      <c r="H75" s="279"/>
      <c r="I75" s="279"/>
      <c r="J75" s="3"/>
      <c r="K75" s="66"/>
      <c r="L75" s="1"/>
      <c r="M75" s="1"/>
    </row>
    <row r="76" spans="1:14" x14ac:dyDescent="0.3">
      <c r="A76" s="2"/>
      <c r="E76" s="3"/>
      <c r="I76" s="1"/>
      <c r="K76" s="58"/>
      <c r="L76" s="1"/>
      <c r="M76" s="1"/>
    </row>
    <row r="77" spans="1:14" x14ac:dyDescent="0.3">
      <c r="A77" s="2"/>
      <c r="C77" s="3"/>
      <c r="D77" s="3"/>
      <c r="E77" s="9" t="s">
        <v>94</v>
      </c>
      <c r="F77" s="3"/>
      <c r="G77" s="3"/>
      <c r="H77" s="282" t="str">
        <f>H4</f>
        <v>EFFECTIVE 05 APRIL 2023</v>
      </c>
      <c r="I77" s="279"/>
      <c r="J77" s="279"/>
      <c r="K77" s="58"/>
      <c r="L77" s="1"/>
      <c r="M77" s="1"/>
    </row>
    <row r="78" spans="1:14" x14ac:dyDescent="0.3">
      <c r="A78" s="6"/>
      <c r="B78" s="43"/>
      <c r="C78" s="129"/>
      <c r="D78" s="129"/>
      <c r="E78" s="147"/>
      <c r="F78" s="129"/>
      <c r="G78" s="129"/>
      <c r="H78" s="129"/>
      <c r="I78" s="129"/>
      <c r="J78" s="43" t="s">
        <v>1</v>
      </c>
      <c r="K78" s="136"/>
      <c r="L78" s="1"/>
      <c r="M78" s="1"/>
    </row>
    <row r="79" spans="1:14" x14ac:dyDescent="0.3">
      <c r="A79" s="11"/>
      <c r="K79" s="58"/>
      <c r="L79" s="1"/>
      <c r="M79" s="1"/>
    </row>
    <row r="80" spans="1:14" x14ac:dyDescent="0.3">
      <c r="A80" s="2" t="s">
        <v>2</v>
      </c>
      <c r="B80" s="3" t="s">
        <v>3</v>
      </c>
      <c r="C80" s="3" t="s">
        <v>4</v>
      </c>
      <c r="D80" s="3" t="s">
        <v>5</v>
      </c>
      <c r="E80" s="3"/>
      <c r="F80" s="21" t="s">
        <v>7</v>
      </c>
      <c r="G80" s="21"/>
      <c r="H80" s="21"/>
      <c r="I80" s="3"/>
      <c r="J80" s="3" t="s">
        <v>15</v>
      </c>
      <c r="K80" s="66" t="s">
        <v>9</v>
      </c>
      <c r="L80" s="1"/>
      <c r="M80" s="1"/>
    </row>
    <row r="81" spans="1:14" x14ac:dyDescent="0.3">
      <c r="A81" s="2" t="s">
        <v>10</v>
      </c>
      <c r="B81" s="3" t="s">
        <v>11</v>
      </c>
      <c r="C81" s="3" t="s">
        <v>12</v>
      </c>
      <c r="D81" s="3" t="s">
        <v>13</v>
      </c>
      <c r="E81" s="3"/>
      <c r="F81" s="3"/>
      <c r="G81" s="3"/>
      <c r="H81" s="3"/>
      <c r="I81" s="3"/>
      <c r="J81" s="3" t="s">
        <v>21</v>
      </c>
      <c r="K81" s="66" t="s">
        <v>16</v>
      </c>
      <c r="L81" s="159"/>
      <c r="M81" s="1"/>
    </row>
    <row r="82" spans="1:14" x14ac:dyDescent="0.3">
      <c r="A82" s="2"/>
      <c r="B82" s="3" t="s">
        <v>17</v>
      </c>
      <c r="C82" s="3"/>
      <c r="D82" s="3" t="s">
        <v>17</v>
      </c>
      <c r="E82" s="3"/>
      <c r="F82" s="3" t="s">
        <v>18</v>
      </c>
      <c r="G82" s="3" t="s">
        <v>19</v>
      </c>
      <c r="H82" s="3" t="s">
        <v>19</v>
      </c>
      <c r="I82" s="3" t="s">
        <v>20</v>
      </c>
      <c r="J82" s="3" t="s">
        <v>24</v>
      </c>
      <c r="K82" s="66" t="s">
        <v>22</v>
      </c>
      <c r="L82" s="181"/>
      <c r="M82" s="1"/>
    </row>
    <row r="83" spans="1:14" x14ac:dyDescent="0.3">
      <c r="A83" s="11"/>
      <c r="I83" s="3" t="s">
        <v>24</v>
      </c>
      <c r="K83" s="58"/>
      <c r="L83" s="181"/>
      <c r="M83" s="1"/>
    </row>
    <row r="84" spans="1:14" x14ac:dyDescent="0.3">
      <c r="A84" s="7" t="s">
        <v>25</v>
      </c>
      <c r="B84" s="108">
        <f>1985.4-1-4.38-0.42</f>
        <v>1979.6</v>
      </c>
      <c r="C84" s="72">
        <v>3.5</v>
      </c>
      <c r="D84" s="17">
        <f t="shared" ref="D84:D100" si="33">$B$84+C84</f>
        <v>1983.1</v>
      </c>
      <c r="E84" s="27">
        <f t="shared" ref="E84:E100" si="34">$E$11</f>
        <v>241.9</v>
      </c>
      <c r="F84" s="27">
        <f t="shared" ref="F84:F100" si="35">D84+E84</f>
        <v>2225</v>
      </c>
      <c r="G84" s="27">
        <f t="shared" ref="G84:G100" si="36">ROUND(((F84*10)+0.4)/10,0)</f>
        <v>2225</v>
      </c>
      <c r="H84" s="27">
        <f>IF(FLOOR(G84,1)&lt;1000,FLOOR(G84,1),FLOOR((G84),1))</f>
        <v>2225</v>
      </c>
      <c r="I84" s="27">
        <f t="shared" ref="I84:I143" si="37">H84-F84</f>
        <v>0</v>
      </c>
      <c r="J84" s="27">
        <f t="shared" ref="J84:J100" si="38">I84+D84</f>
        <v>1983.1</v>
      </c>
      <c r="K84" s="91">
        <f t="shared" ref="K84:K100" si="39">H84</f>
        <v>2225</v>
      </c>
      <c r="L84" s="181"/>
      <c r="M84" s="203"/>
      <c r="N84" s="148"/>
    </row>
    <row r="85" spans="1:14" x14ac:dyDescent="0.3">
      <c r="A85" s="2" t="s">
        <v>26</v>
      </c>
      <c r="B85" s="3"/>
      <c r="C85" s="117">
        <v>9.4</v>
      </c>
      <c r="D85" s="15">
        <f t="shared" si="33"/>
        <v>1989</v>
      </c>
      <c r="E85" s="26">
        <f t="shared" si="34"/>
        <v>241.9</v>
      </c>
      <c r="F85" s="29">
        <f t="shared" si="35"/>
        <v>2230.9</v>
      </c>
      <c r="G85" s="29">
        <f t="shared" si="36"/>
        <v>2231</v>
      </c>
      <c r="H85" s="29">
        <f t="shared" ref="H85:H100" si="40">IF(FLOOR(G85,1)&lt;1000,FLOOR(G85,1),FLOOR((G85),1))</f>
        <v>2231</v>
      </c>
      <c r="I85" s="39">
        <f t="shared" si="37"/>
        <v>9.9999999999909051E-2</v>
      </c>
      <c r="J85" s="29">
        <f t="shared" si="38"/>
        <v>1989.1</v>
      </c>
      <c r="K85" s="85">
        <f t="shared" si="39"/>
        <v>2231</v>
      </c>
      <c r="L85" s="181"/>
      <c r="M85" s="203"/>
      <c r="N85" s="148"/>
    </row>
    <row r="86" spans="1:14" x14ac:dyDescent="0.3">
      <c r="A86" s="2" t="s">
        <v>27</v>
      </c>
      <c r="B86" s="3"/>
      <c r="C86" s="73">
        <v>14.7</v>
      </c>
      <c r="D86" s="15">
        <f t="shared" si="33"/>
        <v>1994.3</v>
      </c>
      <c r="E86" s="26">
        <f t="shared" si="34"/>
        <v>241.9</v>
      </c>
      <c r="F86" s="29">
        <f t="shared" si="35"/>
        <v>2236.1999999999998</v>
      </c>
      <c r="G86" s="29">
        <f t="shared" si="36"/>
        <v>2236</v>
      </c>
      <c r="H86" s="29">
        <f t="shared" si="40"/>
        <v>2236</v>
      </c>
      <c r="I86" s="39">
        <f t="shared" si="37"/>
        <v>-0.1999999999998181</v>
      </c>
      <c r="J86" s="29">
        <f t="shared" si="38"/>
        <v>1994.1000000000001</v>
      </c>
      <c r="K86" s="85">
        <f t="shared" si="39"/>
        <v>2236</v>
      </c>
      <c r="L86" s="181"/>
      <c r="M86" s="203"/>
      <c r="N86" s="148"/>
    </row>
    <row r="87" spans="1:14" x14ac:dyDescent="0.3">
      <c r="A87" s="2" t="s">
        <v>28</v>
      </c>
      <c r="B87" s="3"/>
      <c r="C87" s="73">
        <v>21.6</v>
      </c>
      <c r="D87" s="15">
        <f t="shared" si="33"/>
        <v>2001.1999999999998</v>
      </c>
      <c r="E87" s="26">
        <f t="shared" si="34"/>
        <v>241.9</v>
      </c>
      <c r="F87" s="29">
        <f t="shared" si="35"/>
        <v>2243.1</v>
      </c>
      <c r="G87" s="29">
        <f t="shared" si="36"/>
        <v>2243</v>
      </c>
      <c r="H87" s="29">
        <f t="shared" si="40"/>
        <v>2243</v>
      </c>
      <c r="I87" s="39">
        <f t="shared" si="37"/>
        <v>-9.9999999999909051E-2</v>
      </c>
      <c r="J87" s="29">
        <f t="shared" si="38"/>
        <v>2001.1</v>
      </c>
      <c r="K87" s="85">
        <f t="shared" si="39"/>
        <v>2243</v>
      </c>
      <c r="L87" s="181"/>
      <c r="M87" s="203"/>
      <c r="N87" s="148"/>
    </row>
    <row r="88" spans="1:14" x14ac:dyDescent="0.3">
      <c r="A88" s="2" t="s">
        <v>29</v>
      </c>
      <c r="B88" s="3"/>
      <c r="C88" s="73">
        <v>31.3</v>
      </c>
      <c r="D88" s="15">
        <f t="shared" si="33"/>
        <v>2010.8999999999999</v>
      </c>
      <c r="E88" s="26">
        <f t="shared" si="34"/>
        <v>241.9</v>
      </c>
      <c r="F88" s="29">
        <f t="shared" si="35"/>
        <v>2252.7999999999997</v>
      </c>
      <c r="G88" s="29">
        <f t="shared" si="36"/>
        <v>2253</v>
      </c>
      <c r="H88" s="29">
        <f t="shared" si="40"/>
        <v>2253</v>
      </c>
      <c r="I88" s="39">
        <f t="shared" si="37"/>
        <v>0.20000000000027285</v>
      </c>
      <c r="J88" s="29">
        <f t="shared" si="38"/>
        <v>2011.1000000000001</v>
      </c>
      <c r="K88" s="85">
        <f t="shared" si="39"/>
        <v>2253</v>
      </c>
      <c r="L88" s="181"/>
      <c r="M88" s="203"/>
      <c r="N88" s="148"/>
    </row>
    <row r="89" spans="1:14" x14ac:dyDescent="0.3">
      <c r="A89" s="2" t="s">
        <v>30</v>
      </c>
      <c r="B89" s="3"/>
      <c r="C89" s="73">
        <v>45.3</v>
      </c>
      <c r="D89" s="15">
        <f t="shared" si="33"/>
        <v>2024.8999999999999</v>
      </c>
      <c r="E89" s="26">
        <f t="shared" si="34"/>
        <v>241.9</v>
      </c>
      <c r="F89" s="29">
        <f t="shared" si="35"/>
        <v>2266.7999999999997</v>
      </c>
      <c r="G89" s="29">
        <f t="shared" si="36"/>
        <v>2267</v>
      </c>
      <c r="H89" s="29">
        <f t="shared" si="40"/>
        <v>2267</v>
      </c>
      <c r="I89" s="40">
        <f t="shared" si="37"/>
        <v>0.20000000000027285</v>
      </c>
      <c r="J89" s="33">
        <f t="shared" si="38"/>
        <v>2025.1000000000001</v>
      </c>
      <c r="K89" s="86">
        <f t="shared" si="39"/>
        <v>2267</v>
      </c>
      <c r="L89" s="181"/>
      <c r="M89" s="203"/>
      <c r="N89" s="148"/>
    </row>
    <row r="90" spans="1:14" x14ac:dyDescent="0.3">
      <c r="A90" s="2" t="s">
        <v>31</v>
      </c>
      <c r="B90" s="3"/>
      <c r="C90" s="73">
        <v>57.7</v>
      </c>
      <c r="D90" s="15">
        <f t="shared" si="33"/>
        <v>2037.3</v>
      </c>
      <c r="E90" s="26">
        <f t="shared" si="34"/>
        <v>241.9</v>
      </c>
      <c r="F90" s="29">
        <f t="shared" si="35"/>
        <v>2279.1999999999998</v>
      </c>
      <c r="G90" s="29">
        <f t="shared" si="36"/>
        <v>2279</v>
      </c>
      <c r="H90" s="29">
        <f t="shared" si="40"/>
        <v>2279</v>
      </c>
      <c r="I90" s="40">
        <f t="shared" si="37"/>
        <v>-0.1999999999998181</v>
      </c>
      <c r="J90" s="33">
        <f t="shared" si="38"/>
        <v>2037.1000000000001</v>
      </c>
      <c r="K90" s="86">
        <f t="shared" si="39"/>
        <v>2279</v>
      </c>
      <c r="L90" s="181"/>
      <c r="M90" s="203"/>
      <c r="N90" s="148"/>
    </row>
    <row r="91" spans="1:14" x14ac:dyDescent="0.3">
      <c r="A91" s="2" t="s">
        <v>32</v>
      </c>
      <c r="B91" s="3"/>
      <c r="C91" s="73">
        <v>81.5</v>
      </c>
      <c r="D91" s="15">
        <f t="shared" si="33"/>
        <v>2061.1</v>
      </c>
      <c r="E91" s="26">
        <f t="shared" si="34"/>
        <v>241.9</v>
      </c>
      <c r="F91" s="29">
        <f t="shared" si="35"/>
        <v>2303</v>
      </c>
      <c r="G91" s="29">
        <f t="shared" si="36"/>
        <v>2303</v>
      </c>
      <c r="H91" s="29">
        <f t="shared" si="40"/>
        <v>2303</v>
      </c>
      <c r="I91" s="40">
        <f t="shared" si="37"/>
        <v>0</v>
      </c>
      <c r="J91" s="33">
        <f t="shared" si="38"/>
        <v>2061.1</v>
      </c>
      <c r="K91" s="86">
        <f t="shared" si="39"/>
        <v>2303</v>
      </c>
      <c r="L91" s="181"/>
      <c r="M91" s="203"/>
      <c r="N91" s="148"/>
    </row>
    <row r="92" spans="1:14" x14ac:dyDescent="0.3">
      <c r="A92" s="2" t="s">
        <v>33</v>
      </c>
      <c r="B92" s="3"/>
      <c r="C92" s="73">
        <v>106.5</v>
      </c>
      <c r="D92" s="15">
        <f t="shared" si="33"/>
        <v>2086.1</v>
      </c>
      <c r="E92" s="26">
        <f t="shared" si="34"/>
        <v>241.9</v>
      </c>
      <c r="F92" s="29">
        <f t="shared" si="35"/>
        <v>2328</v>
      </c>
      <c r="G92" s="29">
        <f t="shared" si="36"/>
        <v>2328</v>
      </c>
      <c r="H92" s="29">
        <f t="shared" si="40"/>
        <v>2328</v>
      </c>
      <c r="I92" s="40">
        <f t="shared" si="37"/>
        <v>0</v>
      </c>
      <c r="J92" s="33">
        <f t="shared" si="38"/>
        <v>2086.1</v>
      </c>
      <c r="K92" s="86">
        <f t="shared" si="39"/>
        <v>2328</v>
      </c>
      <c r="L92" s="181"/>
      <c r="M92" s="203"/>
      <c r="N92" s="148"/>
    </row>
    <row r="93" spans="1:14" x14ac:dyDescent="0.3">
      <c r="A93" s="2" t="s">
        <v>34</v>
      </c>
      <c r="B93" s="3"/>
      <c r="C93" s="73">
        <v>112.9</v>
      </c>
      <c r="D93" s="15">
        <f t="shared" si="33"/>
        <v>2092.5</v>
      </c>
      <c r="E93" s="26">
        <f t="shared" si="34"/>
        <v>241.9</v>
      </c>
      <c r="F93" s="29">
        <f t="shared" si="35"/>
        <v>2334.4</v>
      </c>
      <c r="G93" s="29">
        <f t="shared" si="36"/>
        <v>2334</v>
      </c>
      <c r="H93" s="29">
        <f t="shared" si="40"/>
        <v>2334</v>
      </c>
      <c r="I93" s="40">
        <f t="shared" si="37"/>
        <v>-0.40000000000009095</v>
      </c>
      <c r="J93" s="33">
        <f t="shared" si="38"/>
        <v>2092.1</v>
      </c>
      <c r="K93" s="86">
        <f t="shared" si="39"/>
        <v>2334</v>
      </c>
      <c r="L93" s="181"/>
      <c r="M93" s="203"/>
      <c r="N93" s="148"/>
    </row>
    <row r="94" spans="1:14" x14ac:dyDescent="0.3">
      <c r="A94" s="2" t="s">
        <v>35</v>
      </c>
      <c r="B94" s="3"/>
      <c r="C94" s="73">
        <v>156.30000000000001</v>
      </c>
      <c r="D94" s="15">
        <f t="shared" si="33"/>
        <v>2135.9</v>
      </c>
      <c r="E94" s="26">
        <f t="shared" si="34"/>
        <v>241.9</v>
      </c>
      <c r="F94" s="29">
        <f t="shared" si="35"/>
        <v>2377.8000000000002</v>
      </c>
      <c r="G94" s="29">
        <f t="shared" si="36"/>
        <v>2378</v>
      </c>
      <c r="H94" s="29">
        <f t="shared" si="40"/>
        <v>2378</v>
      </c>
      <c r="I94" s="40">
        <f t="shared" si="37"/>
        <v>0.1999999999998181</v>
      </c>
      <c r="J94" s="33">
        <f t="shared" si="38"/>
        <v>2136.1</v>
      </c>
      <c r="K94" s="86">
        <f t="shared" si="39"/>
        <v>2378</v>
      </c>
      <c r="L94" s="181"/>
      <c r="M94" s="203"/>
      <c r="N94" s="148"/>
    </row>
    <row r="95" spans="1:14" x14ac:dyDescent="0.3">
      <c r="A95" s="2" t="s">
        <v>36</v>
      </c>
      <c r="B95" s="3"/>
      <c r="C95" s="73">
        <v>165.9</v>
      </c>
      <c r="D95" s="15">
        <f t="shared" si="33"/>
        <v>2145.5</v>
      </c>
      <c r="E95" s="26">
        <f t="shared" si="34"/>
        <v>241.9</v>
      </c>
      <c r="F95" s="29">
        <f t="shared" si="35"/>
        <v>2387.4</v>
      </c>
      <c r="G95" s="29">
        <f t="shared" si="36"/>
        <v>2387</v>
      </c>
      <c r="H95" s="29">
        <f t="shared" si="40"/>
        <v>2387</v>
      </c>
      <c r="I95" s="40">
        <f t="shared" si="37"/>
        <v>-0.40000000000009095</v>
      </c>
      <c r="J95" s="33">
        <f t="shared" si="38"/>
        <v>2145.1</v>
      </c>
      <c r="K95" s="86">
        <f t="shared" si="39"/>
        <v>2387</v>
      </c>
      <c r="L95" s="181"/>
      <c r="M95" s="203"/>
      <c r="N95" s="148"/>
    </row>
    <row r="96" spans="1:14" x14ac:dyDescent="0.3">
      <c r="A96" s="2" t="s">
        <v>37</v>
      </c>
      <c r="B96" s="3"/>
      <c r="C96" s="73">
        <v>124.8</v>
      </c>
      <c r="D96" s="15">
        <f t="shared" si="33"/>
        <v>2104.4</v>
      </c>
      <c r="E96" s="26">
        <f t="shared" si="34"/>
        <v>241.9</v>
      </c>
      <c r="F96" s="29">
        <f t="shared" si="35"/>
        <v>2346.3000000000002</v>
      </c>
      <c r="G96" s="29">
        <f t="shared" si="36"/>
        <v>2346</v>
      </c>
      <c r="H96" s="29">
        <f t="shared" si="40"/>
        <v>2346</v>
      </c>
      <c r="I96" s="40">
        <f t="shared" si="37"/>
        <v>-0.3000000000001819</v>
      </c>
      <c r="J96" s="33">
        <f t="shared" si="38"/>
        <v>2104.1</v>
      </c>
      <c r="K96" s="86">
        <f t="shared" si="39"/>
        <v>2346</v>
      </c>
      <c r="L96" s="181"/>
      <c r="M96" s="203"/>
      <c r="N96" s="148"/>
    </row>
    <row r="97" spans="1:14" x14ac:dyDescent="0.3">
      <c r="A97" s="2" t="s">
        <v>38</v>
      </c>
      <c r="B97" s="3"/>
      <c r="C97" s="73">
        <v>167.2</v>
      </c>
      <c r="D97" s="15">
        <f t="shared" si="33"/>
        <v>2146.7999999999997</v>
      </c>
      <c r="E97" s="26">
        <f t="shared" si="34"/>
        <v>241.9</v>
      </c>
      <c r="F97" s="29">
        <f t="shared" si="35"/>
        <v>2388.6999999999998</v>
      </c>
      <c r="G97" s="29">
        <f t="shared" si="36"/>
        <v>2389</v>
      </c>
      <c r="H97" s="29">
        <f t="shared" si="40"/>
        <v>2389</v>
      </c>
      <c r="I97" s="40">
        <f t="shared" si="37"/>
        <v>0.3000000000001819</v>
      </c>
      <c r="J97" s="33">
        <f t="shared" si="38"/>
        <v>2147.1</v>
      </c>
      <c r="K97" s="86">
        <f t="shared" si="39"/>
        <v>2389</v>
      </c>
      <c r="L97" s="181"/>
      <c r="M97" s="203"/>
      <c r="N97" s="148"/>
    </row>
    <row r="98" spans="1:14" x14ac:dyDescent="0.3">
      <c r="A98" s="2" t="s">
        <v>39</v>
      </c>
      <c r="B98" s="3"/>
      <c r="C98" s="73">
        <v>155.69999999999999</v>
      </c>
      <c r="D98" s="15">
        <f t="shared" si="33"/>
        <v>2135.2999999999997</v>
      </c>
      <c r="E98" s="26">
        <f t="shared" si="34"/>
        <v>241.9</v>
      </c>
      <c r="F98" s="29">
        <f t="shared" si="35"/>
        <v>2377.1999999999998</v>
      </c>
      <c r="G98" s="29">
        <f t="shared" si="36"/>
        <v>2377</v>
      </c>
      <c r="H98" s="29">
        <f t="shared" si="40"/>
        <v>2377</v>
      </c>
      <c r="I98" s="40">
        <f t="shared" si="37"/>
        <v>-0.1999999999998181</v>
      </c>
      <c r="J98" s="33">
        <f t="shared" si="38"/>
        <v>2135.1</v>
      </c>
      <c r="K98" s="86">
        <f t="shared" si="39"/>
        <v>2377</v>
      </c>
      <c r="L98" s="181"/>
      <c r="M98" s="203"/>
      <c r="N98" s="148"/>
    </row>
    <row r="99" spans="1:14" x14ac:dyDescent="0.3">
      <c r="A99" s="5" t="s">
        <v>69</v>
      </c>
      <c r="B99" s="3"/>
      <c r="C99" s="73">
        <v>57.7</v>
      </c>
      <c r="D99" s="15">
        <f t="shared" si="33"/>
        <v>2037.3</v>
      </c>
      <c r="E99" s="26">
        <f t="shared" si="34"/>
        <v>241.9</v>
      </c>
      <c r="F99" s="29">
        <f t="shared" si="35"/>
        <v>2279.1999999999998</v>
      </c>
      <c r="G99" s="29">
        <f t="shared" si="36"/>
        <v>2279</v>
      </c>
      <c r="H99" s="29">
        <f t="shared" si="40"/>
        <v>2279</v>
      </c>
      <c r="I99" s="40">
        <f t="shared" si="37"/>
        <v>-0.1999999999998181</v>
      </c>
      <c r="J99" s="33">
        <f t="shared" si="38"/>
        <v>2037.1000000000001</v>
      </c>
      <c r="K99" s="86">
        <f t="shared" si="39"/>
        <v>2279</v>
      </c>
      <c r="L99" s="148"/>
      <c r="M99" s="203"/>
      <c r="N99" s="148"/>
    </row>
    <row r="100" spans="1:14" x14ac:dyDescent="0.3">
      <c r="A100" s="5" t="s">
        <v>70</v>
      </c>
      <c r="B100" s="3"/>
      <c r="C100" s="73">
        <v>155.69999999999999</v>
      </c>
      <c r="D100" s="15">
        <f t="shared" si="33"/>
        <v>2135.2999999999997</v>
      </c>
      <c r="E100" s="26">
        <f t="shared" si="34"/>
        <v>241.9</v>
      </c>
      <c r="F100" s="29">
        <f t="shared" si="35"/>
        <v>2377.1999999999998</v>
      </c>
      <c r="G100" s="29">
        <f t="shared" si="36"/>
        <v>2377</v>
      </c>
      <c r="H100" s="29">
        <f t="shared" si="40"/>
        <v>2377</v>
      </c>
      <c r="I100" s="40">
        <f t="shared" si="37"/>
        <v>-0.1999999999998181</v>
      </c>
      <c r="J100" s="33">
        <f t="shared" si="38"/>
        <v>2135.1</v>
      </c>
      <c r="K100" s="86">
        <f t="shared" si="39"/>
        <v>2377</v>
      </c>
      <c r="L100" s="181"/>
      <c r="M100" s="203"/>
      <c r="N100" s="148"/>
    </row>
    <row r="101" spans="1:14" x14ac:dyDescent="0.3">
      <c r="A101" s="2"/>
      <c r="B101" s="3"/>
      <c r="C101" s="73"/>
      <c r="D101" s="24"/>
      <c r="E101" s="53"/>
      <c r="F101" s="3"/>
      <c r="G101" s="3"/>
      <c r="H101" s="3"/>
      <c r="I101" s="139"/>
      <c r="J101" s="139"/>
      <c r="K101" s="86"/>
      <c r="L101" s="181"/>
      <c r="M101" s="203"/>
      <c r="N101" s="148"/>
    </row>
    <row r="102" spans="1:14" x14ac:dyDescent="0.3">
      <c r="A102" s="141"/>
      <c r="B102" s="142"/>
      <c r="C102" s="117"/>
      <c r="D102" s="15"/>
      <c r="E102" s="49"/>
      <c r="F102" s="31"/>
      <c r="G102" s="31"/>
      <c r="H102" s="31"/>
      <c r="I102" s="149"/>
      <c r="J102" s="149"/>
      <c r="K102" s="87"/>
      <c r="L102" s="181"/>
      <c r="M102" s="203"/>
      <c r="N102" s="148"/>
    </row>
    <row r="103" spans="1:14" x14ac:dyDescent="0.3">
      <c r="A103" s="2" t="s">
        <v>40</v>
      </c>
      <c r="B103" s="15">
        <f>B84</f>
        <v>1979.6</v>
      </c>
      <c r="C103" s="73">
        <v>22.5</v>
      </c>
      <c r="D103" s="15">
        <f t="shared" ref="D103:D111" si="41">$B$84+C103</f>
        <v>2002.1</v>
      </c>
      <c r="E103" s="26">
        <f t="shared" ref="E103:E111" si="42">$E$11</f>
        <v>241.9</v>
      </c>
      <c r="F103" s="29">
        <f t="shared" ref="F103:F111" si="43">D103+E103</f>
        <v>2244</v>
      </c>
      <c r="G103" s="29">
        <f t="shared" ref="G103:G111" si="44">ROUND(((F103*10)+0.4)/10,0)</f>
        <v>2244</v>
      </c>
      <c r="H103" s="29">
        <f t="shared" ref="H103:H111" si="45">IF(FLOOR(G103,1)&lt;1000,FLOOR(G103,1),FLOOR((G103),1))</f>
        <v>2244</v>
      </c>
      <c r="I103" s="40">
        <f t="shared" si="37"/>
        <v>0</v>
      </c>
      <c r="J103" s="33">
        <f t="shared" ref="J103:J111" si="46">I103+D103</f>
        <v>2002.1</v>
      </c>
      <c r="K103" s="86">
        <f t="shared" ref="K103:K111" si="47">H103</f>
        <v>2244</v>
      </c>
      <c r="L103" s="181"/>
      <c r="M103" s="203"/>
      <c r="N103" s="148"/>
    </row>
    <row r="104" spans="1:14" x14ac:dyDescent="0.3">
      <c r="A104" s="75" t="s">
        <v>96</v>
      </c>
      <c r="B104" s="15"/>
      <c r="C104" s="73">
        <v>35.4</v>
      </c>
      <c r="D104" s="15">
        <f>$B$84+C104</f>
        <v>2015</v>
      </c>
      <c r="E104" s="26">
        <f t="shared" si="42"/>
        <v>241.9</v>
      </c>
      <c r="F104" s="29">
        <f>D104+E104</f>
        <v>2256.9</v>
      </c>
      <c r="G104" s="29">
        <f>ROUND(((F104*10)+0.4)/10,0)</f>
        <v>2257</v>
      </c>
      <c r="H104" s="29">
        <f t="shared" si="45"/>
        <v>2257</v>
      </c>
      <c r="I104" s="40">
        <f>H104-F104</f>
        <v>9.9999999999909051E-2</v>
      </c>
      <c r="J104" s="33">
        <f>I104+D104</f>
        <v>2015.1</v>
      </c>
      <c r="K104" s="86">
        <f>H104</f>
        <v>2257</v>
      </c>
      <c r="L104" s="181"/>
      <c r="M104" s="203"/>
      <c r="N104" s="148"/>
    </row>
    <row r="105" spans="1:14" x14ac:dyDescent="0.3">
      <c r="A105" s="2" t="s">
        <v>41</v>
      </c>
      <c r="B105" s="3"/>
      <c r="C105" s="73">
        <v>28</v>
      </c>
      <c r="D105" s="15">
        <f t="shared" si="41"/>
        <v>2007.6</v>
      </c>
      <c r="E105" s="26">
        <f t="shared" si="42"/>
        <v>241.9</v>
      </c>
      <c r="F105" s="29">
        <f t="shared" si="43"/>
        <v>2249.5</v>
      </c>
      <c r="G105" s="29">
        <f t="shared" si="44"/>
        <v>2250</v>
      </c>
      <c r="H105" s="29">
        <f t="shared" si="45"/>
        <v>2250</v>
      </c>
      <c r="I105" s="40">
        <f t="shared" si="37"/>
        <v>0.5</v>
      </c>
      <c r="J105" s="33">
        <f t="shared" si="46"/>
        <v>2008.1</v>
      </c>
      <c r="K105" s="86">
        <f t="shared" si="47"/>
        <v>2250</v>
      </c>
      <c r="L105" s="181"/>
      <c r="M105" s="203"/>
      <c r="N105" s="148"/>
    </row>
    <row r="106" spans="1:14" x14ac:dyDescent="0.3">
      <c r="A106" s="2" t="s">
        <v>42</v>
      </c>
      <c r="B106" s="3"/>
      <c r="C106" s="73">
        <v>39.9</v>
      </c>
      <c r="D106" s="15">
        <f t="shared" si="41"/>
        <v>2019.5</v>
      </c>
      <c r="E106" s="26">
        <f t="shared" si="42"/>
        <v>241.9</v>
      </c>
      <c r="F106" s="29">
        <f t="shared" si="43"/>
        <v>2261.4</v>
      </c>
      <c r="G106" s="29">
        <f t="shared" si="44"/>
        <v>2261</v>
      </c>
      <c r="H106" s="29">
        <f t="shared" si="45"/>
        <v>2261</v>
      </c>
      <c r="I106" s="40">
        <f t="shared" si="37"/>
        <v>-0.40000000000009095</v>
      </c>
      <c r="J106" s="33">
        <f t="shared" si="46"/>
        <v>2019.1</v>
      </c>
      <c r="K106" s="86">
        <f t="shared" si="47"/>
        <v>2261</v>
      </c>
      <c r="L106" s="181"/>
      <c r="M106" s="203"/>
      <c r="N106" s="148"/>
    </row>
    <row r="107" spans="1:14" x14ac:dyDescent="0.3">
      <c r="A107" s="2" t="s">
        <v>43</v>
      </c>
      <c r="B107" s="3"/>
      <c r="C107" s="73">
        <v>54.7</v>
      </c>
      <c r="D107" s="15">
        <f t="shared" si="41"/>
        <v>2034.3</v>
      </c>
      <c r="E107" s="26">
        <f t="shared" si="42"/>
        <v>241.9</v>
      </c>
      <c r="F107" s="29">
        <f t="shared" si="43"/>
        <v>2276.1999999999998</v>
      </c>
      <c r="G107" s="29">
        <f t="shared" si="44"/>
        <v>2276</v>
      </c>
      <c r="H107" s="29">
        <f t="shared" si="45"/>
        <v>2276</v>
      </c>
      <c r="I107" s="40">
        <f t="shared" si="37"/>
        <v>-0.1999999999998181</v>
      </c>
      <c r="J107" s="33">
        <f t="shared" si="46"/>
        <v>2034.1000000000001</v>
      </c>
      <c r="K107" s="86">
        <f t="shared" si="47"/>
        <v>2276</v>
      </c>
      <c r="L107" s="181"/>
      <c r="M107" s="203"/>
      <c r="N107" s="148"/>
    </row>
    <row r="108" spans="1:14" x14ac:dyDescent="0.3">
      <c r="A108" s="2" t="s">
        <v>44</v>
      </c>
      <c r="B108" s="3"/>
      <c r="C108" s="73">
        <v>51.5</v>
      </c>
      <c r="D108" s="15">
        <f t="shared" si="41"/>
        <v>2031.1</v>
      </c>
      <c r="E108" s="26">
        <f t="shared" si="42"/>
        <v>241.9</v>
      </c>
      <c r="F108" s="29">
        <f t="shared" si="43"/>
        <v>2273</v>
      </c>
      <c r="G108" s="29">
        <f t="shared" si="44"/>
        <v>2273</v>
      </c>
      <c r="H108" s="29">
        <f t="shared" si="45"/>
        <v>2273</v>
      </c>
      <c r="I108" s="40">
        <f t="shared" si="37"/>
        <v>0</v>
      </c>
      <c r="J108" s="33">
        <f t="shared" si="46"/>
        <v>2031.1</v>
      </c>
      <c r="K108" s="86">
        <f t="shared" si="47"/>
        <v>2273</v>
      </c>
      <c r="L108" s="181"/>
      <c r="M108" s="203"/>
      <c r="N108" s="148"/>
    </row>
    <row r="109" spans="1:14" x14ac:dyDescent="0.3">
      <c r="A109" s="2" t="s">
        <v>45</v>
      </c>
      <c r="B109" s="3"/>
      <c r="C109" s="73">
        <v>65.3</v>
      </c>
      <c r="D109" s="15">
        <f t="shared" si="41"/>
        <v>2044.8999999999999</v>
      </c>
      <c r="E109" s="26">
        <f t="shared" si="42"/>
        <v>241.9</v>
      </c>
      <c r="F109" s="29">
        <f t="shared" si="43"/>
        <v>2286.7999999999997</v>
      </c>
      <c r="G109" s="29">
        <f t="shared" si="44"/>
        <v>2287</v>
      </c>
      <c r="H109" s="29">
        <f t="shared" si="45"/>
        <v>2287</v>
      </c>
      <c r="I109" s="40">
        <f t="shared" si="37"/>
        <v>0.20000000000027285</v>
      </c>
      <c r="J109" s="33">
        <f t="shared" si="46"/>
        <v>2045.1000000000001</v>
      </c>
      <c r="K109" s="86">
        <f t="shared" si="47"/>
        <v>2287</v>
      </c>
      <c r="L109" s="148"/>
      <c r="M109" s="203"/>
      <c r="N109" s="148"/>
    </row>
    <row r="110" spans="1:14" x14ac:dyDescent="0.3">
      <c r="A110" s="2" t="s">
        <v>46</v>
      </c>
      <c r="B110" s="3"/>
      <c r="C110" s="73">
        <v>70.5</v>
      </c>
      <c r="D110" s="15">
        <f t="shared" si="41"/>
        <v>2050.1</v>
      </c>
      <c r="E110" s="26">
        <f t="shared" si="42"/>
        <v>241.9</v>
      </c>
      <c r="F110" s="29">
        <f t="shared" si="43"/>
        <v>2292</v>
      </c>
      <c r="G110" s="29">
        <f t="shared" si="44"/>
        <v>2292</v>
      </c>
      <c r="H110" s="29">
        <f t="shared" si="45"/>
        <v>2292</v>
      </c>
      <c r="I110" s="40">
        <f t="shared" si="37"/>
        <v>0</v>
      </c>
      <c r="J110" s="33">
        <f t="shared" si="46"/>
        <v>2050.1</v>
      </c>
      <c r="K110" s="86">
        <f t="shared" si="47"/>
        <v>2292</v>
      </c>
      <c r="L110" s="148"/>
      <c r="M110" s="203"/>
      <c r="N110" s="148"/>
    </row>
    <row r="111" spans="1:14" x14ac:dyDescent="0.3">
      <c r="A111" s="2" t="s">
        <v>47</v>
      </c>
      <c r="B111" s="3"/>
      <c r="C111" s="73">
        <v>82.5</v>
      </c>
      <c r="D111" s="15">
        <f t="shared" si="41"/>
        <v>2062.1</v>
      </c>
      <c r="E111" s="26">
        <f t="shared" si="42"/>
        <v>241.9</v>
      </c>
      <c r="F111" s="29">
        <f t="shared" si="43"/>
        <v>2304</v>
      </c>
      <c r="G111" s="29">
        <f t="shared" si="44"/>
        <v>2304</v>
      </c>
      <c r="H111" s="29">
        <f t="shared" si="45"/>
        <v>2304</v>
      </c>
      <c r="I111" s="40">
        <f t="shared" si="37"/>
        <v>0</v>
      </c>
      <c r="J111" s="33">
        <f t="shared" si="46"/>
        <v>2062.1</v>
      </c>
      <c r="K111" s="86">
        <f t="shared" si="47"/>
        <v>2304</v>
      </c>
      <c r="L111" s="181"/>
      <c r="M111" s="203"/>
      <c r="N111" s="148"/>
    </row>
    <row r="112" spans="1:14" x14ac:dyDescent="0.3">
      <c r="A112" s="6"/>
      <c r="B112" s="43"/>
      <c r="C112" s="74"/>
      <c r="D112" s="24"/>
      <c r="E112" s="53"/>
      <c r="F112" s="32"/>
      <c r="G112" s="32"/>
      <c r="H112" s="32"/>
      <c r="I112" s="41"/>
      <c r="J112" s="35"/>
      <c r="K112" s="88"/>
      <c r="L112" s="181"/>
      <c r="M112" s="203"/>
      <c r="N112" s="148"/>
    </row>
    <row r="113" spans="1:14" x14ac:dyDescent="0.3">
      <c r="A113" s="2"/>
      <c r="B113" s="3"/>
      <c r="C113" s="73"/>
      <c r="D113" s="15"/>
      <c r="E113" s="49"/>
      <c r="F113" s="29"/>
      <c r="G113" s="29"/>
      <c r="H113" s="29"/>
      <c r="I113" s="139"/>
      <c r="J113" s="139"/>
      <c r="K113" s="86"/>
      <c r="L113" s="181"/>
      <c r="M113" s="203"/>
      <c r="N113" s="148"/>
    </row>
    <row r="114" spans="1:14" x14ac:dyDescent="0.3">
      <c r="A114" s="2" t="s">
        <v>48</v>
      </c>
      <c r="B114" s="3"/>
      <c r="C114" s="73">
        <v>45.8</v>
      </c>
      <c r="D114" s="15">
        <f t="shared" ref="D114:D128" si="48">$B$84+C114</f>
        <v>2025.3999999999999</v>
      </c>
      <c r="E114" s="26">
        <f t="shared" ref="E114:E134" si="49">$E$11</f>
        <v>241.9</v>
      </c>
      <c r="F114" s="29">
        <f t="shared" ref="F114:F134" si="50">D114+E114</f>
        <v>2267.2999999999997</v>
      </c>
      <c r="G114" s="29">
        <f t="shared" ref="G114:G134" si="51">ROUND(((F114*10)+0.4)/10,0)</f>
        <v>2267</v>
      </c>
      <c r="H114" s="29">
        <f t="shared" ref="H114:H134" si="52">IF(FLOOR(G114,1)&lt;1000,FLOOR(G114,1),FLOOR((G114),1))</f>
        <v>2267</v>
      </c>
      <c r="I114" s="40">
        <f t="shared" si="37"/>
        <v>-0.29999999999972715</v>
      </c>
      <c r="J114" s="33">
        <f t="shared" ref="J114:J134" si="53">I114+D114</f>
        <v>2025.1000000000001</v>
      </c>
      <c r="K114" s="86">
        <f t="shared" ref="K114:K134" si="54">H114</f>
        <v>2267</v>
      </c>
      <c r="L114" s="181"/>
      <c r="M114" s="203"/>
      <c r="N114" s="148"/>
    </row>
    <row r="115" spans="1:14" x14ac:dyDescent="0.3">
      <c r="A115" s="47" t="s">
        <v>49</v>
      </c>
      <c r="B115" s="139"/>
      <c r="C115" s="73">
        <v>55</v>
      </c>
      <c r="D115" s="51">
        <f t="shared" si="48"/>
        <v>2034.6</v>
      </c>
      <c r="E115" s="26">
        <f t="shared" si="49"/>
        <v>241.9</v>
      </c>
      <c r="F115" s="33">
        <f t="shared" si="50"/>
        <v>2276.5</v>
      </c>
      <c r="G115" s="33">
        <f t="shared" si="51"/>
        <v>2277</v>
      </c>
      <c r="H115" s="29">
        <f t="shared" si="52"/>
        <v>2277</v>
      </c>
      <c r="I115" s="40">
        <f>H115-F115</f>
        <v>0.5</v>
      </c>
      <c r="J115" s="33">
        <f t="shared" si="53"/>
        <v>2035.1</v>
      </c>
      <c r="K115" s="86">
        <f t="shared" si="54"/>
        <v>2277</v>
      </c>
      <c r="L115" s="159"/>
      <c r="M115" s="203"/>
      <c r="N115" s="148"/>
    </row>
    <row r="116" spans="1:14" x14ac:dyDescent="0.3">
      <c r="A116" s="2" t="s">
        <v>50</v>
      </c>
      <c r="B116" s="3"/>
      <c r="C116" s="73">
        <v>70.400000000000006</v>
      </c>
      <c r="D116" s="51">
        <f t="shared" si="48"/>
        <v>2050</v>
      </c>
      <c r="E116" s="26">
        <f t="shared" si="49"/>
        <v>241.9</v>
      </c>
      <c r="F116" s="29">
        <f t="shared" si="50"/>
        <v>2291.9</v>
      </c>
      <c r="G116" s="29">
        <f t="shared" si="51"/>
        <v>2292</v>
      </c>
      <c r="H116" s="29">
        <f t="shared" si="52"/>
        <v>2292</v>
      </c>
      <c r="I116" s="40">
        <f t="shared" si="37"/>
        <v>9.9999999999909051E-2</v>
      </c>
      <c r="J116" s="33">
        <f t="shared" si="53"/>
        <v>2050.1</v>
      </c>
      <c r="K116" s="86">
        <f t="shared" si="54"/>
        <v>2292</v>
      </c>
      <c r="L116" s="181"/>
      <c r="M116" s="203"/>
      <c r="N116" s="148"/>
    </row>
    <row r="117" spans="1:14" x14ac:dyDescent="0.3">
      <c r="A117" s="2" t="s">
        <v>51</v>
      </c>
      <c r="B117" s="3"/>
      <c r="C117" s="74">
        <v>91.5</v>
      </c>
      <c r="D117" s="51">
        <f t="shared" si="48"/>
        <v>2071.1</v>
      </c>
      <c r="E117" s="26">
        <f t="shared" si="49"/>
        <v>241.9</v>
      </c>
      <c r="F117" s="29">
        <f t="shared" si="50"/>
        <v>2313</v>
      </c>
      <c r="G117" s="29">
        <f t="shared" si="51"/>
        <v>2313</v>
      </c>
      <c r="H117" s="29">
        <f t="shared" si="52"/>
        <v>2313</v>
      </c>
      <c r="I117" s="40">
        <f t="shared" si="37"/>
        <v>0</v>
      </c>
      <c r="J117" s="33">
        <f t="shared" si="53"/>
        <v>2071.1</v>
      </c>
      <c r="K117" s="86">
        <f t="shared" si="54"/>
        <v>2313</v>
      </c>
      <c r="L117" s="181"/>
      <c r="M117" s="203"/>
      <c r="N117" s="148"/>
    </row>
    <row r="118" spans="1:14" x14ac:dyDescent="0.3">
      <c r="A118" s="7" t="s">
        <v>52</v>
      </c>
      <c r="B118" s="16" t="s">
        <v>53</v>
      </c>
      <c r="C118" s="72">
        <v>75.7</v>
      </c>
      <c r="D118" s="17">
        <f t="shared" si="48"/>
        <v>2055.2999999999997</v>
      </c>
      <c r="E118" s="27">
        <f t="shared" si="49"/>
        <v>241.9</v>
      </c>
      <c r="F118" s="27">
        <f t="shared" si="50"/>
        <v>2297.1999999999998</v>
      </c>
      <c r="G118" s="27">
        <f t="shared" si="51"/>
        <v>2297</v>
      </c>
      <c r="H118" s="27">
        <f t="shared" si="52"/>
        <v>2297</v>
      </c>
      <c r="I118" s="42">
        <f>H118-F118</f>
        <v>-0.1999999999998181</v>
      </c>
      <c r="J118" s="36">
        <f t="shared" si="53"/>
        <v>2055.1</v>
      </c>
      <c r="K118" s="89">
        <f t="shared" si="54"/>
        <v>2297</v>
      </c>
      <c r="L118" s="181"/>
      <c r="M118" s="203"/>
      <c r="N118" s="148"/>
    </row>
    <row r="119" spans="1:14" x14ac:dyDescent="0.3">
      <c r="A119" s="2" t="s">
        <v>54</v>
      </c>
      <c r="B119" s="3"/>
      <c r="C119" s="117">
        <v>94.3</v>
      </c>
      <c r="D119" s="51">
        <f t="shared" si="48"/>
        <v>2073.9</v>
      </c>
      <c r="E119" s="26">
        <f t="shared" si="49"/>
        <v>241.9</v>
      </c>
      <c r="F119" s="29">
        <f t="shared" si="50"/>
        <v>2315.8000000000002</v>
      </c>
      <c r="G119" s="29">
        <f t="shared" si="51"/>
        <v>2316</v>
      </c>
      <c r="H119" s="29">
        <f t="shared" si="52"/>
        <v>2316</v>
      </c>
      <c r="I119" s="39">
        <f>H119-F119</f>
        <v>0.1999999999998181</v>
      </c>
      <c r="J119" s="33">
        <f t="shared" si="53"/>
        <v>2074.1</v>
      </c>
      <c r="K119" s="85">
        <f t="shared" si="54"/>
        <v>2316</v>
      </c>
      <c r="L119" s="181"/>
      <c r="M119" s="203"/>
      <c r="N119" s="148"/>
    </row>
    <row r="120" spans="1:14" x14ac:dyDescent="0.3">
      <c r="A120" s="2" t="s">
        <v>55</v>
      </c>
      <c r="B120" s="3"/>
      <c r="C120" s="73">
        <v>118.4</v>
      </c>
      <c r="D120" s="51">
        <f t="shared" si="48"/>
        <v>2098</v>
      </c>
      <c r="E120" s="26">
        <f t="shared" si="49"/>
        <v>241.9</v>
      </c>
      <c r="F120" s="29">
        <f t="shared" si="50"/>
        <v>2339.9</v>
      </c>
      <c r="G120" s="29">
        <f t="shared" si="51"/>
        <v>2340</v>
      </c>
      <c r="H120" s="29">
        <f t="shared" si="52"/>
        <v>2340</v>
      </c>
      <c r="I120" s="39">
        <f t="shared" ref="I120:I134" si="55">H120-F120</f>
        <v>9.9999999999909051E-2</v>
      </c>
      <c r="J120" s="33">
        <f t="shared" si="53"/>
        <v>2098.1</v>
      </c>
      <c r="K120" s="85">
        <f t="shared" si="54"/>
        <v>2340</v>
      </c>
      <c r="L120" s="181"/>
      <c r="M120" s="203"/>
      <c r="N120" s="148"/>
    </row>
    <row r="121" spans="1:14" x14ac:dyDescent="0.3">
      <c r="A121" s="2" t="s">
        <v>56</v>
      </c>
      <c r="B121" s="3"/>
      <c r="C121" s="73">
        <v>121.8</v>
      </c>
      <c r="D121" s="51">
        <f t="shared" si="48"/>
        <v>2101.4</v>
      </c>
      <c r="E121" s="26">
        <f t="shared" si="49"/>
        <v>241.9</v>
      </c>
      <c r="F121" s="29">
        <f t="shared" si="50"/>
        <v>2343.3000000000002</v>
      </c>
      <c r="G121" s="29">
        <f t="shared" si="51"/>
        <v>2343</v>
      </c>
      <c r="H121" s="29">
        <f t="shared" si="52"/>
        <v>2343</v>
      </c>
      <c r="I121" s="39">
        <f t="shared" si="55"/>
        <v>-0.3000000000001819</v>
      </c>
      <c r="J121" s="33">
        <f t="shared" si="53"/>
        <v>2101.1</v>
      </c>
      <c r="K121" s="85">
        <f t="shared" si="54"/>
        <v>2343</v>
      </c>
      <c r="L121" s="181"/>
      <c r="M121" s="203"/>
      <c r="N121" s="148"/>
    </row>
    <row r="122" spans="1:14" x14ac:dyDescent="0.3">
      <c r="A122" s="2" t="s">
        <v>57</v>
      </c>
      <c r="B122" s="3"/>
      <c r="C122" s="73">
        <v>140</v>
      </c>
      <c r="D122" s="51">
        <f t="shared" si="48"/>
        <v>2119.6</v>
      </c>
      <c r="E122" s="26">
        <f t="shared" si="49"/>
        <v>241.9</v>
      </c>
      <c r="F122" s="29">
        <f t="shared" si="50"/>
        <v>2361.5</v>
      </c>
      <c r="G122" s="29">
        <f t="shared" si="51"/>
        <v>2362</v>
      </c>
      <c r="H122" s="29">
        <f t="shared" si="52"/>
        <v>2362</v>
      </c>
      <c r="I122" s="39">
        <f t="shared" si="55"/>
        <v>0.5</v>
      </c>
      <c r="J122" s="33">
        <f t="shared" si="53"/>
        <v>2120.1</v>
      </c>
      <c r="K122" s="85">
        <f t="shared" si="54"/>
        <v>2362</v>
      </c>
      <c r="L122" s="181"/>
      <c r="M122" s="203"/>
      <c r="N122" s="148"/>
    </row>
    <row r="123" spans="1:14" x14ac:dyDescent="0.3">
      <c r="A123" s="2" t="s">
        <v>58</v>
      </c>
      <c r="B123" s="3"/>
      <c r="C123" s="73">
        <v>161.80000000000001</v>
      </c>
      <c r="D123" s="51">
        <f t="shared" si="48"/>
        <v>2141.4</v>
      </c>
      <c r="E123" s="26">
        <f t="shared" si="49"/>
        <v>241.9</v>
      </c>
      <c r="F123" s="29">
        <f t="shared" si="50"/>
        <v>2383.3000000000002</v>
      </c>
      <c r="G123" s="29">
        <f t="shared" si="51"/>
        <v>2383</v>
      </c>
      <c r="H123" s="29">
        <f t="shared" si="52"/>
        <v>2383</v>
      </c>
      <c r="I123" s="39">
        <f t="shared" si="55"/>
        <v>-0.3000000000001819</v>
      </c>
      <c r="J123" s="33">
        <f t="shared" si="53"/>
        <v>2141.1</v>
      </c>
      <c r="K123" s="85">
        <f t="shared" si="54"/>
        <v>2383</v>
      </c>
      <c r="L123" s="181"/>
      <c r="M123" s="203"/>
      <c r="N123" s="148"/>
    </row>
    <row r="124" spans="1:14" x14ac:dyDescent="0.3">
      <c r="A124" s="2" t="s">
        <v>59</v>
      </c>
      <c r="B124" s="3"/>
      <c r="C124" s="73">
        <v>145.69999999999999</v>
      </c>
      <c r="D124" s="51">
        <f t="shared" si="48"/>
        <v>2125.2999999999997</v>
      </c>
      <c r="E124" s="26">
        <f t="shared" si="49"/>
        <v>241.9</v>
      </c>
      <c r="F124" s="29">
        <f t="shared" si="50"/>
        <v>2367.1999999999998</v>
      </c>
      <c r="G124" s="29">
        <f t="shared" si="51"/>
        <v>2367</v>
      </c>
      <c r="H124" s="29">
        <f t="shared" si="52"/>
        <v>2367</v>
      </c>
      <c r="I124" s="39">
        <f t="shared" si="55"/>
        <v>-0.1999999999998181</v>
      </c>
      <c r="J124" s="33">
        <f t="shared" si="53"/>
        <v>2125.1</v>
      </c>
      <c r="K124" s="85">
        <f t="shared" si="54"/>
        <v>2367</v>
      </c>
      <c r="L124" s="181"/>
      <c r="M124" s="203"/>
      <c r="N124" s="148"/>
    </row>
    <row r="125" spans="1:14" x14ac:dyDescent="0.3">
      <c r="A125" s="2" t="s">
        <v>60</v>
      </c>
      <c r="B125" s="3"/>
      <c r="C125" s="73">
        <v>143.30000000000001</v>
      </c>
      <c r="D125" s="51">
        <f t="shared" si="48"/>
        <v>2122.9</v>
      </c>
      <c r="E125" s="26">
        <f t="shared" si="49"/>
        <v>241.9</v>
      </c>
      <c r="F125" s="29">
        <f t="shared" si="50"/>
        <v>2364.8000000000002</v>
      </c>
      <c r="G125" s="29">
        <f t="shared" si="51"/>
        <v>2365</v>
      </c>
      <c r="H125" s="29">
        <f t="shared" si="52"/>
        <v>2365</v>
      </c>
      <c r="I125" s="39">
        <f t="shared" si="55"/>
        <v>0.1999999999998181</v>
      </c>
      <c r="J125" s="33">
        <f t="shared" si="53"/>
        <v>2123.1</v>
      </c>
      <c r="K125" s="85">
        <f t="shared" si="54"/>
        <v>2365</v>
      </c>
      <c r="L125" s="181"/>
      <c r="M125" s="203"/>
      <c r="N125" s="148"/>
    </row>
    <row r="126" spans="1:14" x14ac:dyDescent="0.3">
      <c r="A126" s="2" t="s">
        <v>61</v>
      </c>
      <c r="B126" s="3"/>
      <c r="C126" s="73">
        <v>163.5</v>
      </c>
      <c r="D126" s="51">
        <f t="shared" si="48"/>
        <v>2143.1</v>
      </c>
      <c r="E126" s="26">
        <f t="shared" si="49"/>
        <v>241.9</v>
      </c>
      <c r="F126" s="29">
        <f t="shared" si="50"/>
        <v>2385</v>
      </c>
      <c r="G126" s="29">
        <f t="shared" si="51"/>
        <v>2385</v>
      </c>
      <c r="H126" s="29">
        <f t="shared" si="52"/>
        <v>2385</v>
      </c>
      <c r="I126" s="39">
        <f t="shared" si="55"/>
        <v>0</v>
      </c>
      <c r="J126" s="33">
        <f t="shared" si="53"/>
        <v>2143.1</v>
      </c>
      <c r="K126" s="85">
        <f t="shared" si="54"/>
        <v>2385</v>
      </c>
      <c r="L126" s="181"/>
      <c r="M126" s="203"/>
      <c r="N126" s="148"/>
    </row>
    <row r="127" spans="1:14" x14ac:dyDescent="0.3">
      <c r="A127" s="5" t="s">
        <v>71</v>
      </c>
      <c r="B127" s="3"/>
      <c r="C127" s="73">
        <v>70.400000000000006</v>
      </c>
      <c r="D127" s="51">
        <f t="shared" si="48"/>
        <v>2050</v>
      </c>
      <c r="E127" s="26">
        <f t="shared" si="49"/>
        <v>241.9</v>
      </c>
      <c r="F127" s="29">
        <f t="shared" si="50"/>
        <v>2291.9</v>
      </c>
      <c r="G127" s="29">
        <f t="shared" si="51"/>
        <v>2292</v>
      </c>
      <c r="H127" s="29">
        <f t="shared" si="52"/>
        <v>2292</v>
      </c>
      <c r="I127" s="39">
        <f t="shared" si="55"/>
        <v>9.9999999999909051E-2</v>
      </c>
      <c r="J127" s="33">
        <f t="shared" si="53"/>
        <v>2050.1</v>
      </c>
      <c r="K127" s="85">
        <f t="shared" si="54"/>
        <v>2292</v>
      </c>
      <c r="L127" s="181"/>
      <c r="M127" s="203"/>
      <c r="N127" s="148"/>
    </row>
    <row r="128" spans="1:14" x14ac:dyDescent="0.3">
      <c r="A128" s="5" t="s">
        <v>72</v>
      </c>
      <c r="B128" s="3"/>
      <c r="C128" s="73">
        <v>91.5</v>
      </c>
      <c r="D128" s="51">
        <f t="shared" si="48"/>
        <v>2071.1</v>
      </c>
      <c r="E128" s="26">
        <f t="shared" si="49"/>
        <v>241.9</v>
      </c>
      <c r="F128" s="29">
        <f t="shared" si="50"/>
        <v>2313</v>
      </c>
      <c r="G128" s="29">
        <f t="shared" si="51"/>
        <v>2313</v>
      </c>
      <c r="H128" s="29">
        <f t="shared" si="52"/>
        <v>2313</v>
      </c>
      <c r="I128" s="39">
        <f t="shared" si="55"/>
        <v>0</v>
      </c>
      <c r="J128" s="33">
        <f t="shared" si="53"/>
        <v>2071.1</v>
      </c>
      <c r="K128" s="85">
        <f t="shared" si="54"/>
        <v>2313</v>
      </c>
      <c r="L128" s="181"/>
      <c r="M128" s="203"/>
      <c r="N128" s="148"/>
    </row>
    <row r="129" spans="1:14" x14ac:dyDescent="0.3">
      <c r="A129" s="5" t="s">
        <v>73</v>
      </c>
      <c r="B129" s="3"/>
      <c r="C129" s="73">
        <v>94.3</v>
      </c>
      <c r="D129" s="15">
        <f t="shared" ref="D129:D134" si="56">$B$84+C129</f>
        <v>2073.9</v>
      </c>
      <c r="E129" s="26">
        <f t="shared" si="49"/>
        <v>241.9</v>
      </c>
      <c r="F129" s="29">
        <f t="shared" si="50"/>
        <v>2315.8000000000002</v>
      </c>
      <c r="G129" s="29">
        <f t="shared" si="51"/>
        <v>2316</v>
      </c>
      <c r="H129" s="29">
        <f t="shared" si="52"/>
        <v>2316</v>
      </c>
      <c r="I129" s="39">
        <f t="shared" si="55"/>
        <v>0.1999999999998181</v>
      </c>
      <c r="J129" s="33">
        <f t="shared" si="53"/>
        <v>2074.1</v>
      </c>
      <c r="K129" s="85">
        <f t="shared" si="54"/>
        <v>2316</v>
      </c>
      <c r="L129" s="181"/>
      <c r="M129" s="203"/>
      <c r="N129" s="148"/>
    </row>
    <row r="130" spans="1:14" x14ac:dyDescent="0.3">
      <c r="A130" s="5" t="s">
        <v>74</v>
      </c>
      <c r="B130" s="3"/>
      <c r="C130" s="73">
        <v>118.4</v>
      </c>
      <c r="D130" s="15">
        <f t="shared" si="56"/>
        <v>2098</v>
      </c>
      <c r="E130" s="26">
        <f t="shared" si="49"/>
        <v>241.9</v>
      </c>
      <c r="F130" s="29">
        <f t="shared" si="50"/>
        <v>2339.9</v>
      </c>
      <c r="G130" s="29">
        <f t="shared" si="51"/>
        <v>2340</v>
      </c>
      <c r="H130" s="29">
        <f t="shared" si="52"/>
        <v>2340</v>
      </c>
      <c r="I130" s="39">
        <f t="shared" si="55"/>
        <v>9.9999999999909051E-2</v>
      </c>
      <c r="J130" s="33">
        <f t="shared" si="53"/>
        <v>2098.1</v>
      </c>
      <c r="K130" s="85">
        <f t="shared" si="54"/>
        <v>2340</v>
      </c>
      <c r="L130" s="181"/>
      <c r="M130" s="203"/>
      <c r="N130" s="148"/>
    </row>
    <row r="131" spans="1:14" x14ac:dyDescent="0.3">
      <c r="A131" s="5" t="s">
        <v>75</v>
      </c>
      <c r="B131" s="3"/>
      <c r="C131" s="73">
        <v>121.8</v>
      </c>
      <c r="D131" s="15">
        <f t="shared" si="56"/>
        <v>2101.4</v>
      </c>
      <c r="E131" s="26">
        <f t="shared" si="49"/>
        <v>241.9</v>
      </c>
      <c r="F131" s="29">
        <f t="shared" si="50"/>
        <v>2343.3000000000002</v>
      </c>
      <c r="G131" s="29">
        <f t="shared" si="51"/>
        <v>2343</v>
      </c>
      <c r="H131" s="29">
        <f t="shared" si="52"/>
        <v>2343</v>
      </c>
      <c r="I131" s="39">
        <f t="shared" si="55"/>
        <v>-0.3000000000001819</v>
      </c>
      <c r="J131" s="33">
        <f t="shared" si="53"/>
        <v>2101.1</v>
      </c>
      <c r="K131" s="85">
        <f t="shared" si="54"/>
        <v>2343</v>
      </c>
      <c r="L131" s="181"/>
      <c r="M131" s="203"/>
      <c r="N131" s="148"/>
    </row>
    <row r="132" spans="1:14" x14ac:dyDescent="0.3">
      <c r="A132" s="5" t="s">
        <v>76</v>
      </c>
      <c r="B132" s="3"/>
      <c r="C132" s="73">
        <v>140</v>
      </c>
      <c r="D132" s="15">
        <f t="shared" si="56"/>
        <v>2119.6</v>
      </c>
      <c r="E132" s="26">
        <f t="shared" si="49"/>
        <v>241.9</v>
      </c>
      <c r="F132" s="29">
        <f t="shared" si="50"/>
        <v>2361.5</v>
      </c>
      <c r="G132" s="29">
        <f t="shared" si="51"/>
        <v>2362</v>
      </c>
      <c r="H132" s="29">
        <f t="shared" si="52"/>
        <v>2362</v>
      </c>
      <c r="I132" s="39">
        <f t="shared" si="55"/>
        <v>0.5</v>
      </c>
      <c r="J132" s="33">
        <f t="shared" si="53"/>
        <v>2120.1</v>
      </c>
      <c r="K132" s="85">
        <f t="shared" si="54"/>
        <v>2362</v>
      </c>
      <c r="L132" s="148"/>
      <c r="M132" s="203"/>
      <c r="N132" s="148"/>
    </row>
    <row r="133" spans="1:14" x14ac:dyDescent="0.3">
      <c r="A133" s="5" t="s">
        <v>77</v>
      </c>
      <c r="B133" s="3"/>
      <c r="C133" s="73">
        <v>161.80000000000001</v>
      </c>
      <c r="D133" s="15">
        <f t="shared" si="56"/>
        <v>2141.4</v>
      </c>
      <c r="E133" s="26">
        <f t="shared" si="49"/>
        <v>241.9</v>
      </c>
      <c r="F133" s="29">
        <f t="shared" si="50"/>
        <v>2383.3000000000002</v>
      </c>
      <c r="G133" s="29">
        <f t="shared" si="51"/>
        <v>2383</v>
      </c>
      <c r="H133" s="29">
        <f t="shared" si="52"/>
        <v>2383</v>
      </c>
      <c r="I133" s="39">
        <f t="shared" si="55"/>
        <v>-0.3000000000001819</v>
      </c>
      <c r="J133" s="33">
        <f t="shared" si="53"/>
        <v>2141.1</v>
      </c>
      <c r="K133" s="85">
        <f t="shared" si="54"/>
        <v>2383</v>
      </c>
      <c r="L133" s="148"/>
      <c r="M133" s="203"/>
      <c r="N133" s="148"/>
    </row>
    <row r="134" spans="1:14" x14ac:dyDescent="0.3">
      <c r="A134" s="5" t="s">
        <v>78</v>
      </c>
      <c r="B134" s="3"/>
      <c r="C134" s="73">
        <v>163.5</v>
      </c>
      <c r="D134" s="15">
        <f t="shared" si="56"/>
        <v>2143.1</v>
      </c>
      <c r="E134" s="26">
        <f t="shared" si="49"/>
        <v>241.9</v>
      </c>
      <c r="F134" s="29">
        <f t="shared" si="50"/>
        <v>2385</v>
      </c>
      <c r="G134" s="29">
        <f t="shared" si="51"/>
        <v>2385</v>
      </c>
      <c r="H134" s="29">
        <f t="shared" si="52"/>
        <v>2385</v>
      </c>
      <c r="I134" s="39">
        <f t="shared" si="55"/>
        <v>0</v>
      </c>
      <c r="J134" s="33">
        <f t="shared" si="53"/>
        <v>2143.1</v>
      </c>
      <c r="K134" s="85">
        <f t="shared" si="54"/>
        <v>2385</v>
      </c>
      <c r="L134" s="181"/>
      <c r="M134" s="203"/>
      <c r="N134" s="148"/>
    </row>
    <row r="135" spans="1:14" x14ac:dyDescent="0.3">
      <c r="A135" s="8"/>
      <c r="B135" s="43"/>
      <c r="C135" s="74"/>
      <c r="D135" s="24"/>
      <c r="E135" s="53"/>
      <c r="F135" s="32"/>
      <c r="G135" s="32"/>
      <c r="H135" s="32"/>
      <c r="I135" s="41"/>
      <c r="J135" s="35"/>
      <c r="K135" s="88"/>
      <c r="L135" s="181"/>
      <c r="M135" s="203"/>
      <c r="N135" s="148"/>
    </row>
    <row r="136" spans="1:14" x14ac:dyDescent="0.3">
      <c r="A136" s="2"/>
      <c r="B136" s="3"/>
      <c r="C136" s="73"/>
      <c r="D136" s="15"/>
      <c r="E136" s="49"/>
      <c r="F136" s="29"/>
      <c r="G136" s="29"/>
      <c r="H136" s="29"/>
      <c r="I136" s="139"/>
      <c r="J136" s="139"/>
      <c r="K136" s="86"/>
      <c r="L136" s="181"/>
      <c r="M136" s="203"/>
      <c r="N136" s="148"/>
    </row>
    <row r="137" spans="1:14" x14ac:dyDescent="0.3">
      <c r="A137" s="2" t="s">
        <v>62</v>
      </c>
      <c r="B137" s="15">
        <f>B84</f>
        <v>1979.6</v>
      </c>
      <c r="C137" s="73">
        <v>82.9</v>
      </c>
      <c r="D137" s="15">
        <f t="shared" ref="D137:D143" si="57">$B$84+C137</f>
        <v>2062.5</v>
      </c>
      <c r="E137" s="26">
        <f t="shared" ref="E137:E143" si="58">$E$11</f>
        <v>241.9</v>
      </c>
      <c r="F137" s="29">
        <f t="shared" ref="F137:F143" si="59">D137+E137</f>
        <v>2304.4</v>
      </c>
      <c r="G137" s="29">
        <f t="shared" ref="G137:G143" si="60">ROUND(((F137*10)+0.4)/10,0)</f>
        <v>2304</v>
      </c>
      <c r="H137" s="29">
        <f t="shared" ref="H137:H143" si="61">IF(FLOOR(G137,1)&lt;1000,FLOOR(G137,1),FLOOR((G137),1))</f>
        <v>2304</v>
      </c>
      <c r="I137" s="40">
        <f t="shared" si="37"/>
        <v>-0.40000000000009095</v>
      </c>
      <c r="J137" s="33">
        <f t="shared" ref="J137:J143" si="62">I137+D137</f>
        <v>2062.1</v>
      </c>
      <c r="K137" s="86">
        <f t="shared" ref="K137:K143" si="63">H137</f>
        <v>2304</v>
      </c>
      <c r="L137" s="181"/>
      <c r="M137" s="203"/>
      <c r="N137" s="148"/>
    </row>
    <row r="138" spans="1:14" x14ac:dyDescent="0.3">
      <c r="A138" s="2" t="s">
        <v>63</v>
      </c>
      <c r="B138" s="3"/>
      <c r="C138" s="73">
        <v>106.6</v>
      </c>
      <c r="D138" s="15">
        <f t="shared" si="57"/>
        <v>2086.1999999999998</v>
      </c>
      <c r="E138" s="26">
        <f t="shared" si="58"/>
        <v>241.9</v>
      </c>
      <c r="F138" s="29">
        <f t="shared" si="59"/>
        <v>2328.1</v>
      </c>
      <c r="G138" s="29">
        <f t="shared" si="60"/>
        <v>2328</v>
      </c>
      <c r="H138" s="29">
        <f t="shared" si="61"/>
        <v>2328</v>
      </c>
      <c r="I138" s="40">
        <f t="shared" si="37"/>
        <v>-9.9999999999909051E-2</v>
      </c>
      <c r="J138" s="33">
        <f t="shared" si="62"/>
        <v>2086.1</v>
      </c>
      <c r="K138" s="86">
        <f t="shared" si="63"/>
        <v>2328</v>
      </c>
      <c r="L138" s="181"/>
      <c r="M138" s="203"/>
      <c r="N138" s="148"/>
    </row>
    <row r="139" spans="1:14" x14ac:dyDescent="0.3">
      <c r="A139" s="2" t="s">
        <v>64</v>
      </c>
      <c r="B139" s="3"/>
      <c r="C139" s="73">
        <v>124.1</v>
      </c>
      <c r="D139" s="15">
        <f t="shared" si="57"/>
        <v>2103.6999999999998</v>
      </c>
      <c r="E139" s="26">
        <f t="shared" si="58"/>
        <v>241.9</v>
      </c>
      <c r="F139" s="29">
        <f t="shared" si="59"/>
        <v>2345.6</v>
      </c>
      <c r="G139" s="29">
        <f t="shared" si="60"/>
        <v>2346</v>
      </c>
      <c r="H139" s="29">
        <f t="shared" si="61"/>
        <v>2346</v>
      </c>
      <c r="I139" s="40">
        <f t="shared" si="37"/>
        <v>0.40000000000009095</v>
      </c>
      <c r="J139" s="33">
        <f t="shared" si="62"/>
        <v>2104.1</v>
      </c>
      <c r="K139" s="86">
        <f t="shared" si="63"/>
        <v>2346</v>
      </c>
      <c r="L139" s="181"/>
      <c r="M139" s="203"/>
      <c r="N139" s="148"/>
    </row>
    <row r="140" spans="1:14" x14ac:dyDescent="0.3">
      <c r="A140" s="2" t="s">
        <v>65</v>
      </c>
      <c r="B140" s="3"/>
      <c r="C140" s="73">
        <v>121.6</v>
      </c>
      <c r="D140" s="15">
        <f t="shared" si="57"/>
        <v>2101.1999999999998</v>
      </c>
      <c r="E140" s="26">
        <f t="shared" si="58"/>
        <v>241.9</v>
      </c>
      <c r="F140" s="29">
        <f t="shared" si="59"/>
        <v>2343.1</v>
      </c>
      <c r="G140" s="29">
        <f t="shared" si="60"/>
        <v>2343</v>
      </c>
      <c r="H140" s="29">
        <f t="shared" si="61"/>
        <v>2343</v>
      </c>
      <c r="I140" s="40">
        <f t="shared" si="37"/>
        <v>-9.9999999999909051E-2</v>
      </c>
      <c r="J140" s="33">
        <f t="shared" si="62"/>
        <v>2101.1</v>
      </c>
      <c r="K140" s="86">
        <f t="shared" si="63"/>
        <v>2343</v>
      </c>
      <c r="L140" s="181"/>
      <c r="M140" s="203"/>
      <c r="N140" s="148"/>
    </row>
    <row r="141" spans="1:14" x14ac:dyDescent="0.3">
      <c r="A141" s="2" t="s">
        <v>66</v>
      </c>
      <c r="B141" s="3"/>
      <c r="C141" s="73">
        <v>129.19999999999999</v>
      </c>
      <c r="D141" s="15">
        <f t="shared" si="57"/>
        <v>2108.7999999999997</v>
      </c>
      <c r="E141" s="26">
        <f t="shared" si="58"/>
        <v>241.9</v>
      </c>
      <c r="F141" s="29">
        <f t="shared" si="59"/>
        <v>2350.6999999999998</v>
      </c>
      <c r="G141" s="29">
        <f t="shared" si="60"/>
        <v>2351</v>
      </c>
      <c r="H141" s="29">
        <f t="shared" si="61"/>
        <v>2351</v>
      </c>
      <c r="I141" s="40">
        <f t="shared" si="37"/>
        <v>0.3000000000001819</v>
      </c>
      <c r="J141" s="33">
        <f t="shared" si="62"/>
        <v>2109.1</v>
      </c>
      <c r="K141" s="86">
        <f t="shared" si="63"/>
        <v>2351</v>
      </c>
      <c r="L141" s="151"/>
      <c r="M141" s="203"/>
      <c r="N141" s="148"/>
    </row>
    <row r="142" spans="1:14" x14ac:dyDescent="0.3">
      <c r="A142" s="2" t="s">
        <v>67</v>
      </c>
      <c r="B142" s="3"/>
      <c r="C142" s="73">
        <v>128.80000000000001</v>
      </c>
      <c r="D142" s="15">
        <f t="shared" si="57"/>
        <v>2108.4</v>
      </c>
      <c r="E142" s="26">
        <f t="shared" si="58"/>
        <v>241.9</v>
      </c>
      <c r="F142" s="29">
        <f t="shared" si="59"/>
        <v>2350.3000000000002</v>
      </c>
      <c r="G142" s="29">
        <f t="shared" si="60"/>
        <v>2350</v>
      </c>
      <c r="H142" s="29">
        <f t="shared" si="61"/>
        <v>2350</v>
      </c>
      <c r="I142" s="40">
        <f t="shared" si="37"/>
        <v>-0.3000000000001819</v>
      </c>
      <c r="J142" s="33">
        <f t="shared" si="62"/>
        <v>2108.1</v>
      </c>
      <c r="K142" s="86">
        <f t="shared" si="63"/>
        <v>2350</v>
      </c>
      <c r="L142" s="145"/>
      <c r="M142" s="203"/>
      <c r="N142" s="148"/>
    </row>
    <row r="143" spans="1:14" x14ac:dyDescent="0.3">
      <c r="A143" s="2" t="s">
        <v>68</v>
      </c>
      <c r="B143" s="3"/>
      <c r="C143" s="73">
        <v>144.9</v>
      </c>
      <c r="D143" s="15">
        <f t="shared" si="57"/>
        <v>2124.5</v>
      </c>
      <c r="E143" s="26">
        <f t="shared" si="58"/>
        <v>241.9</v>
      </c>
      <c r="F143" s="29">
        <f t="shared" si="59"/>
        <v>2366.4</v>
      </c>
      <c r="G143" s="29">
        <f t="shared" si="60"/>
        <v>2366</v>
      </c>
      <c r="H143" s="29">
        <f t="shared" si="61"/>
        <v>2366</v>
      </c>
      <c r="I143" s="40">
        <f t="shared" si="37"/>
        <v>-0.40000000000009095</v>
      </c>
      <c r="J143" s="33">
        <f t="shared" si="62"/>
        <v>2124.1</v>
      </c>
      <c r="K143" s="86">
        <f t="shared" si="63"/>
        <v>2366</v>
      </c>
      <c r="L143" s="1"/>
      <c r="M143" s="203"/>
      <c r="N143" s="148"/>
    </row>
    <row r="144" spans="1:14" ht="13.5" thickBot="1" x14ac:dyDescent="0.35">
      <c r="A144" s="60"/>
      <c r="B144" s="61"/>
      <c r="C144" s="61"/>
      <c r="D144" s="61"/>
      <c r="E144" s="61"/>
      <c r="F144" s="28"/>
      <c r="G144" s="28"/>
      <c r="H144" s="28"/>
      <c r="I144" s="150"/>
      <c r="J144" s="150"/>
      <c r="K144" s="90"/>
      <c r="L144" s="1"/>
      <c r="M144" s="203"/>
      <c r="N144" s="148"/>
    </row>
    <row r="145" spans="1:14" ht="13.5" thickBot="1" x14ac:dyDescent="0.35">
      <c r="A145" s="3"/>
      <c r="B145" s="3"/>
      <c r="C145" s="3"/>
      <c r="D145" s="3"/>
      <c r="E145" s="3"/>
      <c r="F145" s="29"/>
      <c r="G145" s="29"/>
      <c r="H145" s="29"/>
      <c r="I145" s="3"/>
      <c r="J145" s="3"/>
      <c r="K145" s="45"/>
      <c r="L145" s="1"/>
      <c r="M145" s="203"/>
      <c r="N145" s="220"/>
    </row>
    <row r="146" spans="1:14" x14ac:dyDescent="0.3">
      <c r="A146" s="120"/>
      <c r="B146" s="13"/>
      <c r="C146" s="13"/>
      <c r="D146" s="13"/>
      <c r="E146" s="13"/>
      <c r="F146" s="13"/>
      <c r="G146" s="13"/>
      <c r="H146" s="13"/>
      <c r="I146" s="13"/>
      <c r="J146" s="13"/>
      <c r="K146" s="152"/>
      <c r="L146" s="1"/>
      <c r="M146" s="203"/>
    </row>
    <row r="147" spans="1:14" x14ac:dyDescent="0.3">
      <c r="A147" s="2"/>
      <c r="C147" s="146"/>
      <c r="D147" s="282" t="str">
        <f>D2</f>
        <v>PETROL PUMP PRICES BY ZONE IN THE REPUBLIC OF SOUTH AFRICA</v>
      </c>
      <c r="E147" s="282"/>
      <c r="F147" s="282"/>
      <c r="G147" s="282"/>
      <c r="H147" s="282"/>
      <c r="I147" s="282"/>
      <c r="J147" s="3"/>
      <c r="K147" s="66"/>
      <c r="L147" s="1"/>
      <c r="M147" s="203"/>
    </row>
    <row r="148" spans="1:14" x14ac:dyDescent="0.3">
      <c r="A148" s="2"/>
      <c r="E148" s="3"/>
      <c r="I148" s="3"/>
      <c r="K148" s="58"/>
      <c r="L148" s="1"/>
      <c r="M148" s="203"/>
    </row>
    <row r="149" spans="1:14" ht="12" customHeight="1" x14ac:dyDescent="0.3">
      <c r="A149" s="2"/>
      <c r="D149" s="280" t="s">
        <v>95</v>
      </c>
      <c r="E149" s="281"/>
      <c r="F149" s="281"/>
      <c r="G149" s="135"/>
      <c r="H149" s="282" t="str">
        <f>H4</f>
        <v>EFFECTIVE 05 APRIL 2023</v>
      </c>
      <c r="I149" s="279"/>
      <c r="J149" s="279"/>
      <c r="K149" s="58"/>
      <c r="L149" s="1"/>
      <c r="M149" s="203"/>
    </row>
    <row r="150" spans="1:14" ht="12" customHeight="1" x14ac:dyDescent="0.3">
      <c r="A150" s="6"/>
      <c r="B150" s="43"/>
      <c r="C150" s="129"/>
      <c r="D150" s="129"/>
      <c r="E150" s="43"/>
      <c r="F150" s="129"/>
      <c r="G150" s="129"/>
      <c r="H150" s="129"/>
      <c r="I150" s="129"/>
      <c r="J150" s="43" t="s">
        <v>1</v>
      </c>
      <c r="K150" s="136"/>
      <c r="L150" s="1"/>
      <c r="M150" s="203"/>
    </row>
    <row r="151" spans="1:14" x14ac:dyDescent="0.3">
      <c r="A151" s="11"/>
      <c r="J151" s="3"/>
      <c r="K151" s="58"/>
      <c r="L151" s="1"/>
      <c r="M151" s="203"/>
    </row>
    <row r="152" spans="1:14" x14ac:dyDescent="0.3">
      <c r="A152" s="2" t="s">
        <v>2</v>
      </c>
      <c r="B152" s="3" t="s">
        <v>3</v>
      </c>
      <c r="C152" s="3" t="s">
        <v>4</v>
      </c>
      <c r="D152" s="3" t="s">
        <v>5</v>
      </c>
      <c r="E152" s="3"/>
      <c r="F152" s="21" t="s">
        <v>7</v>
      </c>
      <c r="G152" s="21"/>
      <c r="H152" s="21"/>
      <c r="I152" s="3"/>
      <c r="J152" s="3" t="s">
        <v>15</v>
      </c>
      <c r="K152" s="66" t="s">
        <v>9</v>
      </c>
      <c r="L152" s="1"/>
      <c r="M152" s="203"/>
    </row>
    <row r="153" spans="1:14" x14ac:dyDescent="0.3">
      <c r="A153" s="2" t="s">
        <v>10</v>
      </c>
      <c r="B153" s="3" t="s">
        <v>11</v>
      </c>
      <c r="C153" s="3" t="s">
        <v>12</v>
      </c>
      <c r="D153" s="3" t="s">
        <v>13</v>
      </c>
      <c r="E153" s="3"/>
      <c r="F153" s="3"/>
      <c r="G153" s="3"/>
      <c r="H153" s="3"/>
      <c r="I153" s="3" t="s">
        <v>20</v>
      </c>
      <c r="J153" s="3" t="s">
        <v>21</v>
      </c>
      <c r="K153" s="66" t="s">
        <v>16</v>
      </c>
      <c r="L153" s="159"/>
      <c r="M153" s="203"/>
    </row>
    <row r="154" spans="1:14" x14ac:dyDescent="0.3">
      <c r="A154" s="2"/>
      <c r="B154" s="3" t="s">
        <v>17</v>
      </c>
      <c r="C154" s="3"/>
      <c r="D154" s="3" t="s">
        <v>17</v>
      </c>
      <c r="E154" s="3"/>
      <c r="F154" s="3" t="s">
        <v>18</v>
      </c>
      <c r="G154" s="3" t="s">
        <v>19</v>
      </c>
      <c r="H154" s="3" t="s">
        <v>19</v>
      </c>
      <c r="I154" s="3" t="s">
        <v>24</v>
      </c>
      <c r="J154" s="3" t="s">
        <v>24</v>
      </c>
      <c r="K154" s="66" t="s">
        <v>22</v>
      </c>
      <c r="L154" s="181"/>
      <c r="M154" s="203"/>
    </row>
    <row r="155" spans="1:14" x14ac:dyDescent="0.3">
      <c r="A155" s="137"/>
      <c r="B155" s="138"/>
      <c r="C155" s="138"/>
      <c r="D155" s="138"/>
      <c r="E155" s="138"/>
      <c r="F155" s="138"/>
      <c r="G155" s="138"/>
      <c r="H155" s="138"/>
      <c r="I155" s="38"/>
      <c r="J155" s="138"/>
      <c r="K155" s="153"/>
      <c r="L155" s="181"/>
      <c r="M155" s="203"/>
    </row>
    <row r="156" spans="1:14" x14ac:dyDescent="0.3">
      <c r="A156" s="4" t="s">
        <v>25</v>
      </c>
      <c r="B156" s="108">
        <f>B84</f>
        <v>1979.6</v>
      </c>
      <c r="C156" s="72">
        <v>3.5</v>
      </c>
      <c r="D156" s="14">
        <f t="shared" ref="D156:D172" si="64">$B$156+C156</f>
        <v>1983.1</v>
      </c>
      <c r="E156" s="30">
        <f t="shared" ref="E156:E172" si="65">$E$11</f>
        <v>241.9</v>
      </c>
      <c r="F156" s="30">
        <f t="shared" ref="F156:F172" si="66">D156+E156</f>
        <v>2225</v>
      </c>
      <c r="G156" s="30">
        <f t="shared" ref="G156:G172" si="67">ROUND(((F156*10)+0.4)/10,0)</f>
        <v>2225</v>
      </c>
      <c r="H156" s="30">
        <f>IF(FLOOR(G156,1)&lt;1000,FLOOR(G156,1),FLOOR((G156),1))</f>
        <v>2225</v>
      </c>
      <c r="I156" s="209">
        <f t="shared" ref="I156:I215" si="68">H156-F156</f>
        <v>0</v>
      </c>
      <c r="J156" s="30">
        <f t="shared" ref="J156:J172" si="69">I156+D156</f>
        <v>1983.1</v>
      </c>
      <c r="K156" s="84">
        <f t="shared" ref="K156:K172" si="70">H156</f>
        <v>2225</v>
      </c>
      <c r="L156" s="203"/>
      <c r="M156" s="203"/>
      <c r="N156" s="148"/>
    </row>
    <row r="157" spans="1:14" x14ac:dyDescent="0.3">
      <c r="A157" s="2" t="s">
        <v>26</v>
      </c>
      <c r="B157" s="3"/>
      <c r="C157" s="73">
        <v>9.4</v>
      </c>
      <c r="D157" s="15">
        <f t="shared" si="64"/>
        <v>1989</v>
      </c>
      <c r="E157" s="26">
        <f t="shared" si="65"/>
        <v>241.9</v>
      </c>
      <c r="F157" s="29">
        <f t="shared" si="66"/>
        <v>2230.9</v>
      </c>
      <c r="G157" s="29">
        <f t="shared" si="67"/>
        <v>2231</v>
      </c>
      <c r="H157" s="29">
        <f>IF(FLOOR(G157,1)&lt;1000,FLOOR(G157,1),FLOOR((G157),1))</f>
        <v>2231</v>
      </c>
      <c r="I157" s="39">
        <f t="shared" si="68"/>
        <v>9.9999999999909051E-2</v>
      </c>
      <c r="J157" s="29">
        <f t="shared" si="69"/>
        <v>1989.1</v>
      </c>
      <c r="K157" s="85">
        <f t="shared" si="70"/>
        <v>2231</v>
      </c>
      <c r="L157" s="203"/>
      <c r="M157" s="203"/>
      <c r="N157" s="148"/>
    </row>
    <row r="158" spans="1:14" x14ac:dyDescent="0.3">
      <c r="A158" s="2" t="s">
        <v>27</v>
      </c>
      <c r="B158" s="3"/>
      <c r="C158" s="73">
        <v>14.7</v>
      </c>
      <c r="D158" s="15">
        <f t="shared" si="64"/>
        <v>1994.3</v>
      </c>
      <c r="E158" s="26">
        <f t="shared" si="65"/>
        <v>241.9</v>
      </c>
      <c r="F158" s="29">
        <f t="shared" si="66"/>
        <v>2236.1999999999998</v>
      </c>
      <c r="G158" s="29">
        <f t="shared" si="67"/>
        <v>2236</v>
      </c>
      <c r="H158" s="29">
        <f t="shared" ref="H158:H172" si="71">IF(FLOOR(G158,1)&lt;1000,FLOOR(G158,1),FLOOR((G158),1))</f>
        <v>2236</v>
      </c>
      <c r="I158" s="39">
        <f t="shared" si="68"/>
        <v>-0.1999999999998181</v>
      </c>
      <c r="J158" s="29">
        <f t="shared" si="69"/>
        <v>1994.1000000000001</v>
      </c>
      <c r="K158" s="85">
        <f t="shared" si="70"/>
        <v>2236</v>
      </c>
      <c r="L158" s="203"/>
      <c r="M158" s="203"/>
      <c r="N158" s="148"/>
    </row>
    <row r="159" spans="1:14" x14ac:dyDescent="0.3">
      <c r="A159" s="2" t="s">
        <v>28</v>
      </c>
      <c r="B159" s="3"/>
      <c r="C159" s="73">
        <v>21.6</v>
      </c>
      <c r="D159" s="15">
        <f t="shared" si="64"/>
        <v>2001.1999999999998</v>
      </c>
      <c r="E159" s="26">
        <f t="shared" si="65"/>
        <v>241.9</v>
      </c>
      <c r="F159" s="29">
        <f t="shared" si="66"/>
        <v>2243.1</v>
      </c>
      <c r="G159" s="29">
        <f t="shared" si="67"/>
        <v>2243</v>
      </c>
      <c r="H159" s="29">
        <f t="shared" si="71"/>
        <v>2243</v>
      </c>
      <c r="I159" s="40">
        <f t="shared" si="68"/>
        <v>-9.9999999999909051E-2</v>
      </c>
      <c r="J159" s="33">
        <f t="shared" si="69"/>
        <v>2001.1</v>
      </c>
      <c r="K159" s="86">
        <f t="shared" si="70"/>
        <v>2243</v>
      </c>
      <c r="L159" s="203"/>
      <c r="M159" s="203"/>
      <c r="N159" s="148"/>
    </row>
    <row r="160" spans="1:14" x14ac:dyDescent="0.3">
      <c r="A160" s="2" t="s">
        <v>29</v>
      </c>
      <c r="B160" s="3"/>
      <c r="C160" s="73">
        <v>31.3</v>
      </c>
      <c r="D160" s="15">
        <f t="shared" si="64"/>
        <v>2010.8999999999999</v>
      </c>
      <c r="E160" s="26">
        <f t="shared" si="65"/>
        <v>241.9</v>
      </c>
      <c r="F160" s="29">
        <f t="shared" si="66"/>
        <v>2252.7999999999997</v>
      </c>
      <c r="G160" s="29">
        <f t="shared" si="67"/>
        <v>2253</v>
      </c>
      <c r="H160" s="29">
        <f t="shared" si="71"/>
        <v>2253</v>
      </c>
      <c r="I160" s="40">
        <f t="shared" si="68"/>
        <v>0.20000000000027285</v>
      </c>
      <c r="J160" s="33">
        <f t="shared" si="69"/>
        <v>2011.1000000000001</v>
      </c>
      <c r="K160" s="86">
        <f t="shared" si="70"/>
        <v>2253</v>
      </c>
      <c r="L160" s="203"/>
      <c r="M160" s="203"/>
      <c r="N160" s="148"/>
    </row>
    <row r="161" spans="1:14" x14ac:dyDescent="0.3">
      <c r="A161" s="2" t="s">
        <v>30</v>
      </c>
      <c r="B161" s="3"/>
      <c r="C161" s="73">
        <v>45.3</v>
      </c>
      <c r="D161" s="15">
        <f t="shared" si="64"/>
        <v>2024.8999999999999</v>
      </c>
      <c r="E161" s="26">
        <f t="shared" si="65"/>
        <v>241.9</v>
      </c>
      <c r="F161" s="29">
        <f t="shared" si="66"/>
        <v>2266.7999999999997</v>
      </c>
      <c r="G161" s="29">
        <f t="shared" si="67"/>
        <v>2267</v>
      </c>
      <c r="H161" s="29">
        <f t="shared" si="71"/>
        <v>2267</v>
      </c>
      <c r="I161" s="40">
        <f t="shared" si="68"/>
        <v>0.20000000000027285</v>
      </c>
      <c r="J161" s="33">
        <f t="shared" si="69"/>
        <v>2025.1000000000001</v>
      </c>
      <c r="K161" s="86">
        <f t="shared" si="70"/>
        <v>2267</v>
      </c>
      <c r="L161" s="203"/>
      <c r="M161" s="203"/>
      <c r="N161" s="148"/>
    </row>
    <row r="162" spans="1:14" x14ac:dyDescent="0.3">
      <c r="A162" s="2" t="s">
        <v>31</v>
      </c>
      <c r="B162" s="3"/>
      <c r="C162" s="73">
        <v>57.7</v>
      </c>
      <c r="D162" s="15">
        <f t="shared" si="64"/>
        <v>2037.3</v>
      </c>
      <c r="E162" s="26">
        <f t="shared" si="65"/>
        <v>241.9</v>
      </c>
      <c r="F162" s="29">
        <f t="shared" si="66"/>
        <v>2279.1999999999998</v>
      </c>
      <c r="G162" s="29">
        <f t="shared" si="67"/>
        <v>2279</v>
      </c>
      <c r="H162" s="29">
        <f t="shared" si="71"/>
        <v>2279</v>
      </c>
      <c r="I162" s="40">
        <f t="shared" si="68"/>
        <v>-0.1999999999998181</v>
      </c>
      <c r="J162" s="33">
        <f t="shared" si="69"/>
        <v>2037.1000000000001</v>
      </c>
      <c r="K162" s="86">
        <f t="shared" si="70"/>
        <v>2279</v>
      </c>
      <c r="L162" s="203"/>
      <c r="M162" s="203"/>
      <c r="N162" s="148"/>
    </row>
    <row r="163" spans="1:14" x14ac:dyDescent="0.3">
      <c r="A163" s="2" t="s">
        <v>32</v>
      </c>
      <c r="B163" s="3"/>
      <c r="C163" s="73">
        <v>81.5</v>
      </c>
      <c r="D163" s="15">
        <f t="shared" si="64"/>
        <v>2061.1</v>
      </c>
      <c r="E163" s="26">
        <f t="shared" si="65"/>
        <v>241.9</v>
      </c>
      <c r="F163" s="29">
        <f t="shared" si="66"/>
        <v>2303</v>
      </c>
      <c r="G163" s="29">
        <f t="shared" si="67"/>
        <v>2303</v>
      </c>
      <c r="H163" s="29">
        <f t="shared" si="71"/>
        <v>2303</v>
      </c>
      <c r="I163" s="40">
        <f t="shared" si="68"/>
        <v>0</v>
      </c>
      <c r="J163" s="33">
        <f t="shared" si="69"/>
        <v>2061.1</v>
      </c>
      <c r="K163" s="86">
        <f t="shared" si="70"/>
        <v>2303</v>
      </c>
      <c r="L163" s="203"/>
      <c r="M163" s="203"/>
      <c r="N163" s="148"/>
    </row>
    <row r="164" spans="1:14" x14ac:dyDescent="0.3">
      <c r="A164" s="2" t="s">
        <v>33</v>
      </c>
      <c r="B164" s="3"/>
      <c r="C164" s="73">
        <v>106.5</v>
      </c>
      <c r="D164" s="15">
        <f t="shared" si="64"/>
        <v>2086.1</v>
      </c>
      <c r="E164" s="26">
        <f t="shared" si="65"/>
        <v>241.9</v>
      </c>
      <c r="F164" s="29">
        <f t="shared" si="66"/>
        <v>2328</v>
      </c>
      <c r="G164" s="29">
        <f t="shared" si="67"/>
        <v>2328</v>
      </c>
      <c r="H164" s="29">
        <f t="shared" si="71"/>
        <v>2328</v>
      </c>
      <c r="I164" s="40">
        <f t="shared" si="68"/>
        <v>0</v>
      </c>
      <c r="J164" s="33">
        <f t="shared" si="69"/>
        <v>2086.1</v>
      </c>
      <c r="K164" s="86">
        <f t="shared" si="70"/>
        <v>2328</v>
      </c>
      <c r="L164" s="203"/>
      <c r="M164" s="203"/>
      <c r="N164" s="148"/>
    </row>
    <row r="165" spans="1:14" x14ac:dyDescent="0.3">
      <c r="A165" s="2" t="s">
        <v>34</v>
      </c>
      <c r="B165" s="3"/>
      <c r="C165" s="73">
        <v>112.9</v>
      </c>
      <c r="D165" s="15">
        <f t="shared" si="64"/>
        <v>2092.5</v>
      </c>
      <c r="E165" s="26">
        <f t="shared" si="65"/>
        <v>241.9</v>
      </c>
      <c r="F165" s="29">
        <f t="shared" si="66"/>
        <v>2334.4</v>
      </c>
      <c r="G165" s="29">
        <f t="shared" si="67"/>
        <v>2334</v>
      </c>
      <c r="H165" s="29">
        <f t="shared" si="71"/>
        <v>2334</v>
      </c>
      <c r="I165" s="40">
        <f t="shared" si="68"/>
        <v>-0.40000000000009095</v>
      </c>
      <c r="J165" s="33">
        <f t="shared" si="69"/>
        <v>2092.1</v>
      </c>
      <c r="K165" s="86">
        <f t="shared" si="70"/>
        <v>2334</v>
      </c>
      <c r="L165" s="203"/>
      <c r="M165" s="203"/>
      <c r="N165" s="148"/>
    </row>
    <row r="166" spans="1:14" x14ac:dyDescent="0.3">
      <c r="A166" s="2" t="s">
        <v>35</v>
      </c>
      <c r="B166" s="3"/>
      <c r="C166" s="73">
        <v>156.30000000000001</v>
      </c>
      <c r="D166" s="15">
        <f t="shared" si="64"/>
        <v>2135.9</v>
      </c>
      <c r="E166" s="26">
        <f t="shared" si="65"/>
        <v>241.9</v>
      </c>
      <c r="F166" s="29">
        <f t="shared" si="66"/>
        <v>2377.8000000000002</v>
      </c>
      <c r="G166" s="29">
        <f t="shared" si="67"/>
        <v>2378</v>
      </c>
      <c r="H166" s="29">
        <f t="shared" si="71"/>
        <v>2378</v>
      </c>
      <c r="I166" s="40">
        <f t="shared" si="68"/>
        <v>0.1999999999998181</v>
      </c>
      <c r="J166" s="33">
        <f t="shared" si="69"/>
        <v>2136.1</v>
      </c>
      <c r="K166" s="86">
        <f t="shared" si="70"/>
        <v>2378</v>
      </c>
      <c r="L166" s="203"/>
      <c r="M166" s="203"/>
      <c r="N166" s="148"/>
    </row>
    <row r="167" spans="1:14" x14ac:dyDescent="0.3">
      <c r="A167" s="2" t="s">
        <v>36</v>
      </c>
      <c r="B167" s="3"/>
      <c r="C167" s="73">
        <v>165.9</v>
      </c>
      <c r="D167" s="15">
        <f t="shared" si="64"/>
        <v>2145.5</v>
      </c>
      <c r="E167" s="26">
        <f t="shared" si="65"/>
        <v>241.9</v>
      </c>
      <c r="F167" s="29">
        <f t="shared" si="66"/>
        <v>2387.4</v>
      </c>
      <c r="G167" s="29">
        <f t="shared" si="67"/>
        <v>2387</v>
      </c>
      <c r="H167" s="29">
        <f t="shared" si="71"/>
        <v>2387</v>
      </c>
      <c r="I167" s="40">
        <f t="shared" si="68"/>
        <v>-0.40000000000009095</v>
      </c>
      <c r="J167" s="33">
        <f t="shared" si="69"/>
        <v>2145.1</v>
      </c>
      <c r="K167" s="86">
        <f t="shared" si="70"/>
        <v>2387</v>
      </c>
      <c r="L167" s="203"/>
      <c r="M167" s="203"/>
      <c r="N167" s="148"/>
    </row>
    <row r="168" spans="1:14" x14ac:dyDescent="0.3">
      <c r="A168" s="2" t="s">
        <v>37</v>
      </c>
      <c r="B168" s="3"/>
      <c r="C168" s="73">
        <v>124.8</v>
      </c>
      <c r="D168" s="15">
        <f t="shared" si="64"/>
        <v>2104.4</v>
      </c>
      <c r="E168" s="26">
        <f t="shared" si="65"/>
        <v>241.9</v>
      </c>
      <c r="F168" s="29">
        <f t="shared" si="66"/>
        <v>2346.3000000000002</v>
      </c>
      <c r="G168" s="29">
        <f t="shared" si="67"/>
        <v>2346</v>
      </c>
      <c r="H168" s="29">
        <f t="shared" si="71"/>
        <v>2346</v>
      </c>
      <c r="I168" s="40">
        <f t="shared" si="68"/>
        <v>-0.3000000000001819</v>
      </c>
      <c r="J168" s="33">
        <f t="shared" si="69"/>
        <v>2104.1</v>
      </c>
      <c r="K168" s="86">
        <f t="shared" si="70"/>
        <v>2346</v>
      </c>
      <c r="L168" s="203"/>
      <c r="M168" s="203"/>
      <c r="N168" s="148"/>
    </row>
    <row r="169" spans="1:14" x14ac:dyDescent="0.3">
      <c r="A169" s="2" t="s">
        <v>38</v>
      </c>
      <c r="B169" s="3"/>
      <c r="C169" s="73">
        <v>167.2</v>
      </c>
      <c r="D169" s="15">
        <f t="shared" si="64"/>
        <v>2146.7999999999997</v>
      </c>
      <c r="E169" s="26">
        <f t="shared" si="65"/>
        <v>241.9</v>
      </c>
      <c r="F169" s="29">
        <f t="shared" si="66"/>
        <v>2388.6999999999998</v>
      </c>
      <c r="G169" s="29">
        <f t="shared" si="67"/>
        <v>2389</v>
      </c>
      <c r="H169" s="29">
        <f t="shared" si="71"/>
        <v>2389</v>
      </c>
      <c r="I169" s="40">
        <f t="shared" si="68"/>
        <v>0.3000000000001819</v>
      </c>
      <c r="J169" s="33">
        <f t="shared" si="69"/>
        <v>2147.1</v>
      </c>
      <c r="K169" s="86">
        <f t="shared" si="70"/>
        <v>2389</v>
      </c>
      <c r="L169" s="203"/>
      <c r="M169" s="203"/>
      <c r="N169" s="148"/>
    </row>
    <row r="170" spans="1:14" x14ac:dyDescent="0.3">
      <c r="A170" s="2" t="s">
        <v>39</v>
      </c>
      <c r="B170" s="3"/>
      <c r="C170" s="73">
        <v>155.69999999999999</v>
      </c>
      <c r="D170" s="15">
        <f t="shared" si="64"/>
        <v>2135.2999999999997</v>
      </c>
      <c r="E170" s="26">
        <f t="shared" si="65"/>
        <v>241.9</v>
      </c>
      <c r="F170" s="29">
        <f t="shared" si="66"/>
        <v>2377.1999999999998</v>
      </c>
      <c r="G170" s="29">
        <f t="shared" si="67"/>
        <v>2377</v>
      </c>
      <c r="H170" s="29">
        <f t="shared" si="71"/>
        <v>2377</v>
      </c>
      <c r="I170" s="40">
        <f t="shared" si="68"/>
        <v>-0.1999999999998181</v>
      </c>
      <c r="J170" s="33">
        <f t="shared" si="69"/>
        <v>2135.1</v>
      </c>
      <c r="K170" s="86">
        <f t="shared" si="70"/>
        <v>2377</v>
      </c>
      <c r="L170" s="203"/>
      <c r="M170" s="203"/>
      <c r="N170" s="148"/>
    </row>
    <row r="171" spans="1:14" x14ac:dyDescent="0.3">
      <c r="A171" s="5" t="s">
        <v>69</v>
      </c>
      <c r="B171" s="3"/>
      <c r="C171" s="73">
        <v>57.7</v>
      </c>
      <c r="D171" s="15">
        <f t="shared" si="64"/>
        <v>2037.3</v>
      </c>
      <c r="E171" s="26">
        <f t="shared" si="65"/>
        <v>241.9</v>
      </c>
      <c r="F171" s="29">
        <f t="shared" si="66"/>
        <v>2279.1999999999998</v>
      </c>
      <c r="G171" s="29">
        <f t="shared" si="67"/>
        <v>2279</v>
      </c>
      <c r="H171" s="29">
        <f t="shared" si="71"/>
        <v>2279</v>
      </c>
      <c r="I171" s="40">
        <f t="shared" si="68"/>
        <v>-0.1999999999998181</v>
      </c>
      <c r="J171" s="33">
        <f t="shared" si="69"/>
        <v>2037.1000000000001</v>
      </c>
      <c r="K171" s="86">
        <f t="shared" si="70"/>
        <v>2279</v>
      </c>
      <c r="L171" s="203"/>
      <c r="M171" s="203"/>
      <c r="N171" s="148"/>
    </row>
    <row r="172" spans="1:14" x14ac:dyDescent="0.3">
      <c r="A172" s="5" t="s">
        <v>70</v>
      </c>
      <c r="B172" s="3"/>
      <c r="C172" s="73">
        <v>155.69999999999999</v>
      </c>
      <c r="D172" s="15">
        <f t="shared" si="64"/>
        <v>2135.2999999999997</v>
      </c>
      <c r="E172" s="26">
        <f t="shared" si="65"/>
        <v>241.9</v>
      </c>
      <c r="F172" s="29">
        <f t="shared" si="66"/>
        <v>2377.1999999999998</v>
      </c>
      <c r="G172" s="29">
        <f t="shared" si="67"/>
        <v>2377</v>
      </c>
      <c r="H172" s="29">
        <f t="shared" si="71"/>
        <v>2377</v>
      </c>
      <c r="I172" s="40">
        <f t="shared" si="68"/>
        <v>-0.1999999999998181</v>
      </c>
      <c r="J172" s="33">
        <f t="shared" si="69"/>
        <v>2135.1</v>
      </c>
      <c r="K172" s="86">
        <f t="shared" si="70"/>
        <v>2377</v>
      </c>
      <c r="L172" s="203"/>
      <c r="M172" s="203"/>
      <c r="N172" s="148"/>
    </row>
    <row r="173" spans="1:14" x14ac:dyDescent="0.3">
      <c r="A173" s="2"/>
      <c r="B173" s="3"/>
      <c r="C173" s="73"/>
      <c r="D173" s="24"/>
      <c r="E173" s="53"/>
      <c r="F173" s="3"/>
      <c r="G173" s="3"/>
      <c r="H173" s="139"/>
      <c r="I173" s="139"/>
      <c r="J173" s="139"/>
      <c r="K173" s="86"/>
      <c r="L173" s="1"/>
      <c r="M173" s="203"/>
      <c r="N173" s="148"/>
    </row>
    <row r="174" spans="1:14" x14ac:dyDescent="0.3">
      <c r="A174" s="141"/>
      <c r="B174" s="142"/>
      <c r="C174" s="117"/>
      <c r="D174" s="15"/>
      <c r="E174" s="49"/>
      <c r="F174" s="31"/>
      <c r="G174" s="31"/>
      <c r="H174" s="34"/>
      <c r="I174" s="149"/>
      <c r="J174" s="149"/>
      <c r="K174" s="87"/>
      <c r="L174" s="1"/>
      <c r="M174" s="203"/>
      <c r="N174" s="148"/>
    </row>
    <row r="175" spans="1:14" x14ac:dyDescent="0.3">
      <c r="A175" s="2" t="s">
        <v>40</v>
      </c>
      <c r="B175" s="15">
        <f>B156</f>
        <v>1979.6</v>
      </c>
      <c r="C175" s="73">
        <v>22.5</v>
      </c>
      <c r="D175" s="15">
        <f t="shared" ref="D175:D183" si="72">$B$156+C175</f>
        <v>2002.1</v>
      </c>
      <c r="E175" s="26">
        <f t="shared" ref="E175:E183" si="73">$E$11</f>
        <v>241.9</v>
      </c>
      <c r="F175" s="29">
        <f t="shared" ref="F175:F183" si="74">D175+E175</f>
        <v>2244</v>
      </c>
      <c r="G175" s="29">
        <f t="shared" ref="G175:G183" si="75">ROUND(((F175*10)+0.4)/10,0)</f>
        <v>2244</v>
      </c>
      <c r="H175" s="29">
        <f t="shared" ref="H175:H183" si="76">IF(FLOOR(G175,1)&lt;1000,FLOOR(G175,1),FLOOR((G175),1))</f>
        <v>2244</v>
      </c>
      <c r="I175" s="40">
        <f t="shared" si="68"/>
        <v>0</v>
      </c>
      <c r="J175" s="33">
        <f t="shared" ref="J175:J183" si="77">I175+D175</f>
        <v>2002.1</v>
      </c>
      <c r="K175" s="86">
        <f t="shared" ref="K175:K183" si="78">H175</f>
        <v>2244</v>
      </c>
      <c r="L175" s="203"/>
      <c r="M175" s="203"/>
      <c r="N175" s="148"/>
    </row>
    <row r="176" spans="1:14" x14ac:dyDescent="0.3">
      <c r="A176" s="75" t="s">
        <v>96</v>
      </c>
      <c r="B176" s="15"/>
      <c r="C176" s="73">
        <v>35.4</v>
      </c>
      <c r="D176" s="15">
        <f>$B$156+C176</f>
        <v>2015</v>
      </c>
      <c r="E176" s="26">
        <f t="shared" si="73"/>
        <v>241.9</v>
      </c>
      <c r="F176" s="29">
        <f>D176+E176</f>
        <v>2256.9</v>
      </c>
      <c r="G176" s="29">
        <f>ROUND(((F176*10)+0.4)/10,0)</f>
        <v>2257</v>
      </c>
      <c r="H176" s="29">
        <f t="shared" si="76"/>
        <v>2257</v>
      </c>
      <c r="I176" s="40">
        <f>H176-F176</f>
        <v>9.9999999999909051E-2</v>
      </c>
      <c r="J176" s="33">
        <f>I176+D176</f>
        <v>2015.1</v>
      </c>
      <c r="K176" s="86">
        <f>H176</f>
        <v>2257</v>
      </c>
      <c r="L176" s="203"/>
      <c r="M176" s="203"/>
      <c r="N176" s="148"/>
    </row>
    <row r="177" spans="1:14" x14ac:dyDescent="0.3">
      <c r="A177" s="2" t="s">
        <v>41</v>
      </c>
      <c r="B177" s="3"/>
      <c r="C177" s="73">
        <v>28</v>
      </c>
      <c r="D177" s="15">
        <f t="shared" si="72"/>
        <v>2007.6</v>
      </c>
      <c r="E177" s="26">
        <f t="shared" si="73"/>
        <v>241.9</v>
      </c>
      <c r="F177" s="29">
        <f t="shared" si="74"/>
        <v>2249.5</v>
      </c>
      <c r="G177" s="29">
        <f t="shared" si="75"/>
        <v>2250</v>
      </c>
      <c r="H177" s="29">
        <f t="shared" si="76"/>
        <v>2250</v>
      </c>
      <c r="I177" s="40">
        <f t="shared" si="68"/>
        <v>0.5</v>
      </c>
      <c r="J177" s="33">
        <f t="shared" si="77"/>
        <v>2008.1</v>
      </c>
      <c r="K177" s="86">
        <f t="shared" si="78"/>
        <v>2250</v>
      </c>
      <c r="L177" s="203"/>
      <c r="M177" s="203"/>
      <c r="N177" s="148"/>
    </row>
    <row r="178" spans="1:14" x14ac:dyDescent="0.3">
      <c r="A178" s="2" t="s">
        <v>42</v>
      </c>
      <c r="B178" s="3"/>
      <c r="C178" s="73">
        <v>39.9</v>
      </c>
      <c r="D178" s="15">
        <f t="shared" si="72"/>
        <v>2019.5</v>
      </c>
      <c r="E178" s="26">
        <f t="shared" si="73"/>
        <v>241.9</v>
      </c>
      <c r="F178" s="29">
        <f t="shared" si="74"/>
        <v>2261.4</v>
      </c>
      <c r="G178" s="29">
        <f t="shared" si="75"/>
        <v>2261</v>
      </c>
      <c r="H178" s="29">
        <f t="shared" si="76"/>
        <v>2261</v>
      </c>
      <c r="I178" s="40">
        <f t="shared" si="68"/>
        <v>-0.40000000000009095</v>
      </c>
      <c r="J178" s="33">
        <f t="shared" si="77"/>
        <v>2019.1</v>
      </c>
      <c r="K178" s="86">
        <f t="shared" si="78"/>
        <v>2261</v>
      </c>
      <c r="L178" s="203"/>
      <c r="M178" s="203"/>
      <c r="N178" s="148"/>
    </row>
    <row r="179" spans="1:14" x14ac:dyDescent="0.3">
      <c r="A179" s="2" t="s">
        <v>43</v>
      </c>
      <c r="B179" s="3"/>
      <c r="C179" s="73">
        <v>54.7</v>
      </c>
      <c r="D179" s="15">
        <f t="shared" si="72"/>
        <v>2034.3</v>
      </c>
      <c r="E179" s="26">
        <f t="shared" si="73"/>
        <v>241.9</v>
      </c>
      <c r="F179" s="29">
        <f t="shared" si="74"/>
        <v>2276.1999999999998</v>
      </c>
      <c r="G179" s="29">
        <f t="shared" si="75"/>
        <v>2276</v>
      </c>
      <c r="H179" s="29">
        <f t="shared" si="76"/>
        <v>2276</v>
      </c>
      <c r="I179" s="40">
        <f t="shared" si="68"/>
        <v>-0.1999999999998181</v>
      </c>
      <c r="J179" s="33">
        <f t="shared" si="77"/>
        <v>2034.1000000000001</v>
      </c>
      <c r="K179" s="86">
        <f t="shared" si="78"/>
        <v>2276</v>
      </c>
      <c r="L179" s="203"/>
      <c r="M179" s="203"/>
      <c r="N179" s="148"/>
    </row>
    <row r="180" spans="1:14" x14ac:dyDescent="0.3">
      <c r="A180" s="2" t="s">
        <v>44</v>
      </c>
      <c r="B180" s="3"/>
      <c r="C180" s="73">
        <v>51.5</v>
      </c>
      <c r="D180" s="15">
        <f t="shared" si="72"/>
        <v>2031.1</v>
      </c>
      <c r="E180" s="26">
        <f t="shared" si="73"/>
        <v>241.9</v>
      </c>
      <c r="F180" s="29">
        <f t="shared" si="74"/>
        <v>2273</v>
      </c>
      <c r="G180" s="29">
        <f t="shared" si="75"/>
        <v>2273</v>
      </c>
      <c r="H180" s="29">
        <f t="shared" si="76"/>
        <v>2273</v>
      </c>
      <c r="I180" s="40">
        <f t="shared" si="68"/>
        <v>0</v>
      </c>
      <c r="J180" s="33">
        <f t="shared" si="77"/>
        <v>2031.1</v>
      </c>
      <c r="K180" s="86">
        <f t="shared" si="78"/>
        <v>2273</v>
      </c>
      <c r="L180" s="203"/>
      <c r="M180" s="203"/>
      <c r="N180" s="148"/>
    </row>
    <row r="181" spans="1:14" x14ac:dyDescent="0.3">
      <c r="A181" s="2" t="s">
        <v>45</v>
      </c>
      <c r="B181" s="3"/>
      <c r="C181" s="73">
        <v>65.3</v>
      </c>
      <c r="D181" s="15">
        <f t="shared" si="72"/>
        <v>2044.8999999999999</v>
      </c>
      <c r="E181" s="26">
        <f t="shared" si="73"/>
        <v>241.9</v>
      </c>
      <c r="F181" s="29">
        <f t="shared" si="74"/>
        <v>2286.7999999999997</v>
      </c>
      <c r="G181" s="29">
        <f t="shared" si="75"/>
        <v>2287</v>
      </c>
      <c r="H181" s="29">
        <f t="shared" si="76"/>
        <v>2287</v>
      </c>
      <c r="I181" s="40">
        <f t="shared" si="68"/>
        <v>0.20000000000027285</v>
      </c>
      <c r="J181" s="33">
        <f t="shared" si="77"/>
        <v>2045.1000000000001</v>
      </c>
      <c r="K181" s="86">
        <f t="shared" si="78"/>
        <v>2287</v>
      </c>
      <c r="L181" s="203"/>
      <c r="M181" s="203"/>
      <c r="N181" s="148"/>
    </row>
    <row r="182" spans="1:14" x14ac:dyDescent="0.3">
      <c r="A182" s="2" t="s">
        <v>46</v>
      </c>
      <c r="B182" s="3"/>
      <c r="C182" s="73">
        <v>70.5</v>
      </c>
      <c r="D182" s="15">
        <f t="shared" si="72"/>
        <v>2050.1</v>
      </c>
      <c r="E182" s="26">
        <f t="shared" si="73"/>
        <v>241.9</v>
      </c>
      <c r="F182" s="29">
        <f t="shared" si="74"/>
        <v>2292</v>
      </c>
      <c r="G182" s="29">
        <f t="shared" si="75"/>
        <v>2292</v>
      </c>
      <c r="H182" s="29">
        <f t="shared" si="76"/>
        <v>2292</v>
      </c>
      <c r="I182" s="40">
        <f t="shared" si="68"/>
        <v>0</v>
      </c>
      <c r="J182" s="33">
        <f t="shared" si="77"/>
        <v>2050.1</v>
      </c>
      <c r="K182" s="86">
        <f t="shared" si="78"/>
        <v>2292</v>
      </c>
      <c r="L182" s="203"/>
      <c r="M182" s="203"/>
      <c r="N182" s="148"/>
    </row>
    <row r="183" spans="1:14" x14ac:dyDescent="0.3">
      <c r="A183" s="2" t="s">
        <v>47</v>
      </c>
      <c r="B183" s="3"/>
      <c r="C183" s="73">
        <v>82.5</v>
      </c>
      <c r="D183" s="15">
        <f t="shared" si="72"/>
        <v>2062.1</v>
      </c>
      <c r="E183" s="26">
        <f t="shared" si="73"/>
        <v>241.9</v>
      </c>
      <c r="F183" s="29">
        <f t="shared" si="74"/>
        <v>2304</v>
      </c>
      <c r="G183" s="29">
        <f t="shared" si="75"/>
        <v>2304</v>
      </c>
      <c r="H183" s="29">
        <f t="shared" si="76"/>
        <v>2304</v>
      </c>
      <c r="I183" s="40">
        <f t="shared" si="68"/>
        <v>0</v>
      </c>
      <c r="J183" s="33">
        <f t="shared" si="77"/>
        <v>2062.1</v>
      </c>
      <c r="K183" s="86">
        <f t="shared" si="78"/>
        <v>2304</v>
      </c>
      <c r="L183" s="203"/>
      <c r="M183" s="203"/>
      <c r="N183" s="148"/>
    </row>
    <row r="184" spans="1:14" x14ac:dyDescent="0.3">
      <c r="A184" s="6"/>
      <c r="B184" s="43"/>
      <c r="C184" s="74"/>
      <c r="D184" s="24"/>
      <c r="E184" s="53"/>
      <c r="F184" s="32"/>
      <c r="G184" s="32"/>
      <c r="H184" s="35"/>
      <c r="I184" s="41"/>
      <c r="J184" s="35"/>
      <c r="K184" s="88"/>
      <c r="L184" s="204"/>
      <c r="M184" s="203"/>
      <c r="N184" s="148"/>
    </row>
    <row r="185" spans="1:14" x14ac:dyDescent="0.3">
      <c r="A185" s="2"/>
      <c r="B185" s="3"/>
      <c r="C185" s="73"/>
      <c r="D185" s="15"/>
      <c r="E185" s="49"/>
      <c r="F185" s="29"/>
      <c r="G185" s="29"/>
      <c r="H185" s="33"/>
      <c r="I185" s="139"/>
      <c r="J185" s="139"/>
      <c r="K185" s="86"/>
      <c r="L185" s="1"/>
      <c r="M185" s="203"/>
      <c r="N185" s="148"/>
    </row>
    <row r="186" spans="1:14" x14ac:dyDescent="0.3">
      <c r="A186" s="2" t="s">
        <v>48</v>
      </c>
      <c r="B186" s="15"/>
      <c r="C186" s="73">
        <v>45.8</v>
      </c>
      <c r="D186" s="15">
        <f t="shared" ref="D186:D206" si="79">$B$156+C186</f>
        <v>2025.3999999999999</v>
      </c>
      <c r="E186" s="26">
        <f t="shared" ref="E186:E206" si="80">$E$11</f>
        <v>241.9</v>
      </c>
      <c r="F186" s="29">
        <f t="shared" ref="F186:F206" si="81">D186+E186</f>
        <v>2267.2999999999997</v>
      </c>
      <c r="G186" s="29">
        <f t="shared" ref="G186:G206" si="82">ROUND(((F186*10)+0.4)/10,0)</f>
        <v>2267</v>
      </c>
      <c r="H186" s="29">
        <f t="shared" ref="H186:H206" si="83">IF(FLOOR(G186,1)&lt;1000,FLOOR(G186,1),FLOOR((G186),1))</f>
        <v>2267</v>
      </c>
      <c r="I186" s="40">
        <f t="shared" si="68"/>
        <v>-0.29999999999972715</v>
      </c>
      <c r="J186" s="33">
        <f t="shared" ref="J186:J206" si="84">I186+D186</f>
        <v>2025.1000000000001</v>
      </c>
      <c r="K186" s="86">
        <f t="shared" ref="K186:K206" si="85">H186</f>
        <v>2267</v>
      </c>
      <c r="L186" s="203"/>
      <c r="M186" s="203"/>
      <c r="N186" s="148"/>
    </row>
    <row r="187" spans="1:14" x14ac:dyDescent="0.3">
      <c r="A187" s="47" t="s">
        <v>49</v>
      </c>
      <c r="B187" s="51"/>
      <c r="C187" s="73">
        <v>55</v>
      </c>
      <c r="D187" s="51">
        <f t="shared" si="79"/>
        <v>2034.6</v>
      </c>
      <c r="E187" s="26">
        <f t="shared" si="80"/>
        <v>241.9</v>
      </c>
      <c r="F187" s="33">
        <f t="shared" si="81"/>
        <v>2276.5</v>
      </c>
      <c r="G187" s="33">
        <f t="shared" si="82"/>
        <v>2277</v>
      </c>
      <c r="H187" s="29">
        <f t="shared" si="83"/>
        <v>2277</v>
      </c>
      <c r="I187" s="40">
        <f t="shared" si="68"/>
        <v>0.5</v>
      </c>
      <c r="J187" s="33">
        <f t="shared" si="84"/>
        <v>2035.1</v>
      </c>
      <c r="K187" s="86">
        <f t="shared" si="85"/>
        <v>2277</v>
      </c>
      <c r="L187" s="203"/>
      <c r="M187" s="203"/>
      <c r="N187" s="148"/>
    </row>
    <row r="188" spans="1:14" x14ac:dyDescent="0.3">
      <c r="A188" s="2" t="s">
        <v>50</v>
      </c>
      <c r="B188" s="15"/>
      <c r="C188" s="73">
        <v>70.400000000000006</v>
      </c>
      <c r="D188" s="15">
        <f t="shared" si="79"/>
        <v>2050</v>
      </c>
      <c r="E188" s="26">
        <f t="shared" si="80"/>
        <v>241.9</v>
      </c>
      <c r="F188" s="29">
        <f t="shared" si="81"/>
        <v>2291.9</v>
      </c>
      <c r="G188" s="29">
        <f t="shared" si="82"/>
        <v>2292</v>
      </c>
      <c r="H188" s="29">
        <f t="shared" si="83"/>
        <v>2292</v>
      </c>
      <c r="I188" s="40">
        <f t="shared" si="68"/>
        <v>9.9999999999909051E-2</v>
      </c>
      <c r="J188" s="33">
        <f t="shared" si="84"/>
        <v>2050.1</v>
      </c>
      <c r="K188" s="86">
        <f t="shared" si="85"/>
        <v>2292</v>
      </c>
      <c r="L188" s="203"/>
      <c r="M188" s="203"/>
      <c r="N188" s="148"/>
    </row>
    <row r="189" spans="1:14" x14ac:dyDescent="0.3">
      <c r="A189" s="2" t="s">
        <v>51</v>
      </c>
      <c r="B189" s="15"/>
      <c r="C189" s="50">
        <v>91.5</v>
      </c>
      <c r="D189" s="15">
        <f t="shared" si="79"/>
        <v>2071.1</v>
      </c>
      <c r="E189" s="26">
        <f t="shared" si="80"/>
        <v>241.9</v>
      </c>
      <c r="F189" s="29">
        <f t="shared" si="81"/>
        <v>2313</v>
      </c>
      <c r="G189" s="29">
        <f t="shared" si="82"/>
        <v>2313</v>
      </c>
      <c r="H189" s="29">
        <f t="shared" si="83"/>
        <v>2313</v>
      </c>
      <c r="I189" s="40">
        <f t="shared" si="68"/>
        <v>0</v>
      </c>
      <c r="J189" s="33">
        <f t="shared" si="84"/>
        <v>2071.1</v>
      </c>
      <c r="K189" s="86">
        <f t="shared" si="85"/>
        <v>2313</v>
      </c>
      <c r="L189" s="203"/>
      <c r="M189" s="203"/>
      <c r="N189" s="148"/>
    </row>
    <row r="190" spans="1:14" x14ac:dyDescent="0.3">
      <c r="A190" s="7" t="s">
        <v>52</v>
      </c>
      <c r="B190" s="16" t="s">
        <v>53</v>
      </c>
      <c r="C190" s="57">
        <v>75.7</v>
      </c>
      <c r="D190" s="17">
        <f>$B$156+C190</f>
        <v>2055.2999999999997</v>
      </c>
      <c r="E190" s="27">
        <f t="shared" si="80"/>
        <v>241.9</v>
      </c>
      <c r="F190" s="27">
        <f t="shared" si="81"/>
        <v>2297.1999999999998</v>
      </c>
      <c r="G190" s="27">
        <f t="shared" si="82"/>
        <v>2297</v>
      </c>
      <c r="H190" s="27">
        <f t="shared" si="83"/>
        <v>2297</v>
      </c>
      <c r="I190" s="42">
        <f t="shared" si="68"/>
        <v>-0.1999999999998181</v>
      </c>
      <c r="J190" s="36">
        <f t="shared" si="84"/>
        <v>2055.1</v>
      </c>
      <c r="K190" s="89">
        <f t="shared" si="85"/>
        <v>2297</v>
      </c>
      <c r="L190" s="203"/>
      <c r="M190" s="203"/>
      <c r="N190" s="148"/>
    </row>
    <row r="191" spans="1:14" x14ac:dyDescent="0.3">
      <c r="A191" s="2" t="s">
        <v>54</v>
      </c>
      <c r="B191" s="15"/>
      <c r="C191" s="19">
        <v>94.3</v>
      </c>
      <c r="D191" s="15">
        <f t="shared" si="79"/>
        <v>2073.9</v>
      </c>
      <c r="E191" s="26">
        <f t="shared" si="80"/>
        <v>241.9</v>
      </c>
      <c r="F191" s="29">
        <f t="shared" si="81"/>
        <v>2315.8000000000002</v>
      </c>
      <c r="G191" s="29">
        <f t="shared" si="82"/>
        <v>2316</v>
      </c>
      <c r="H191" s="29">
        <f t="shared" si="83"/>
        <v>2316</v>
      </c>
      <c r="I191" s="39">
        <f>H191-F191</f>
        <v>0.1999999999998181</v>
      </c>
      <c r="J191" s="33">
        <f t="shared" si="84"/>
        <v>2074.1</v>
      </c>
      <c r="K191" s="85">
        <f t="shared" si="85"/>
        <v>2316</v>
      </c>
      <c r="L191" s="203"/>
      <c r="M191" s="203"/>
      <c r="N191" s="148"/>
    </row>
    <row r="192" spans="1:14" x14ac:dyDescent="0.3">
      <c r="A192" s="2" t="s">
        <v>55</v>
      </c>
      <c r="B192" s="3"/>
      <c r="C192" s="50">
        <v>118.4</v>
      </c>
      <c r="D192" s="15">
        <f t="shared" si="79"/>
        <v>2098</v>
      </c>
      <c r="E192" s="26">
        <f t="shared" si="80"/>
        <v>241.9</v>
      </c>
      <c r="F192" s="29">
        <f t="shared" si="81"/>
        <v>2339.9</v>
      </c>
      <c r="G192" s="29">
        <f t="shared" si="82"/>
        <v>2340</v>
      </c>
      <c r="H192" s="29">
        <f t="shared" si="83"/>
        <v>2340</v>
      </c>
      <c r="I192" s="39">
        <f t="shared" ref="I192:I206" si="86">H192-F192</f>
        <v>9.9999999999909051E-2</v>
      </c>
      <c r="J192" s="33">
        <f t="shared" si="84"/>
        <v>2098.1</v>
      </c>
      <c r="K192" s="85">
        <f t="shared" si="85"/>
        <v>2340</v>
      </c>
      <c r="L192" s="203"/>
      <c r="M192" s="203"/>
      <c r="N192" s="148"/>
    </row>
    <row r="193" spans="1:14" x14ac:dyDescent="0.3">
      <c r="A193" s="2" t="s">
        <v>56</v>
      </c>
      <c r="B193" s="3"/>
      <c r="C193" s="50">
        <v>121.8</v>
      </c>
      <c r="D193" s="15">
        <f t="shared" si="79"/>
        <v>2101.4</v>
      </c>
      <c r="E193" s="26">
        <f t="shared" si="80"/>
        <v>241.9</v>
      </c>
      <c r="F193" s="29">
        <f t="shared" si="81"/>
        <v>2343.3000000000002</v>
      </c>
      <c r="G193" s="29">
        <f t="shared" si="82"/>
        <v>2343</v>
      </c>
      <c r="H193" s="29">
        <f t="shared" si="83"/>
        <v>2343</v>
      </c>
      <c r="I193" s="39">
        <f t="shared" si="86"/>
        <v>-0.3000000000001819</v>
      </c>
      <c r="J193" s="33">
        <f t="shared" si="84"/>
        <v>2101.1</v>
      </c>
      <c r="K193" s="85">
        <f t="shared" si="85"/>
        <v>2343</v>
      </c>
      <c r="L193" s="203"/>
      <c r="M193" s="203"/>
      <c r="N193" s="148"/>
    </row>
    <row r="194" spans="1:14" x14ac:dyDescent="0.3">
      <c r="A194" s="2" t="s">
        <v>57</v>
      </c>
      <c r="B194" s="3"/>
      <c r="C194" s="50">
        <v>140</v>
      </c>
      <c r="D194" s="15">
        <f t="shared" si="79"/>
        <v>2119.6</v>
      </c>
      <c r="E194" s="26">
        <f t="shared" si="80"/>
        <v>241.9</v>
      </c>
      <c r="F194" s="29">
        <f t="shared" si="81"/>
        <v>2361.5</v>
      </c>
      <c r="G194" s="29">
        <f t="shared" si="82"/>
        <v>2362</v>
      </c>
      <c r="H194" s="29">
        <f t="shared" si="83"/>
        <v>2362</v>
      </c>
      <c r="I194" s="39">
        <f t="shared" si="86"/>
        <v>0.5</v>
      </c>
      <c r="J194" s="33">
        <f t="shared" si="84"/>
        <v>2120.1</v>
      </c>
      <c r="K194" s="85">
        <f t="shared" si="85"/>
        <v>2362</v>
      </c>
      <c r="L194" s="203"/>
      <c r="M194" s="203"/>
      <c r="N194" s="148"/>
    </row>
    <row r="195" spans="1:14" x14ac:dyDescent="0.3">
      <c r="A195" s="2" t="s">
        <v>58</v>
      </c>
      <c r="B195" s="3"/>
      <c r="C195" s="50">
        <v>161.80000000000001</v>
      </c>
      <c r="D195" s="15">
        <f t="shared" si="79"/>
        <v>2141.4</v>
      </c>
      <c r="E195" s="26">
        <f t="shared" si="80"/>
        <v>241.9</v>
      </c>
      <c r="F195" s="29">
        <f t="shared" si="81"/>
        <v>2383.3000000000002</v>
      </c>
      <c r="G195" s="29">
        <f t="shared" si="82"/>
        <v>2383</v>
      </c>
      <c r="H195" s="29">
        <f t="shared" si="83"/>
        <v>2383</v>
      </c>
      <c r="I195" s="39">
        <f t="shared" si="86"/>
        <v>-0.3000000000001819</v>
      </c>
      <c r="J195" s="33">
        <f t="shared" si="84"/>
        <v>2141.1</v>
      </c>
      <c r="K195" s="85">
        <f t="shared" si="85"/>
        <v>2383</v>
      </c>
      <c r="L195" s="203"/>
      <c r="M195" s="203"/>
      <c r="N195" s="148"/>
    </row>
    <row r="196" spans="1:14" x14ac:dyDescent="0.3">
      <c r="A196" s="2" t="s">
        <v>59</v>
      </c>
      <c r="B196" s="3"/>
      <c r="C196" s="50">
        <v>145.69999999999999</v>
      </c>
      <c r="D196" s="15">
        <f t="shared" si="79"/>
        <v>2125.2999999999997</v>
      </c>
      <c r="E196" s="26">
        <f t="shared" si="80"/>
        <v>241.9</v>
      </c>
      <c r="F196" s="29">
        <f t="shared" si="81"/>
        <v>2367.1999999999998</v>
      </c>
      <c r="G196" s="29">
        <f t="shared" si="82"/>
        <v>2367</v>
      </c>
      <c r="H196" s="29">
        <f t="shared" si="83"/>
        <v>2367</v>
      </c>
      <c r="I196" s="39">
        <f t="shared" si="86"/>
        <v>-0.1999999999998181</v>
      </c>
      <c r="J196" s="33">
        <f t="shared" si="84"/>
        <v>2125.1</v>
      </c>
      <c r="K196" s="85">
        <f t="shared" si="85"/>
        <v>2367</v>
      </c>
      <c r="L196" s="203"/>
      <c r="M196" s="203"/>
      <c r="N196" s="148"/>
    </row>
    <row r="197" spans="1:14" x14ac:dyDescent="0.3">
      <c r="A197" s="2" t="s">
        <v>60</v>
      </c>
      <c r="B197" s="3"/>
      <c r="C197" s="50">
        <v>143.30000000000001</v>
      </c>
      <c r="D197" s="15">
        <f t="shared" si="79"/>
        <v>2122.9</v>
      </c>
      <c r="E197" s="26">
        <f t="shared" si="80"/>
        <v>241.9</v>
      </c>
      <c r="F197" s="29">
        <f t="shared" si="81"/>
        <v>2364.8000000000002</v>
      </c>
      <c r="G197" s="29">
        <f t="shared" si="82"/>
        <v>2365</v>
      </c>
      <c r="H197" s="29">
        <f t="shared" si="83"/>
        <v>2365</v>
      </c>
      <c r="I197" s="39">
        <f t="shared" si="86"/>
        <v>0.1999999999998181</v>
      </c>
      <c r="J197" s="33">
        <f t="shared" si="84"/>
        <v>2123.1</v>
      </c>
      <c r="K197" s="85">
        <f t="shared" si="85"/>
        <v>2365</v>
      </c>
      <c r="L197" s="203"/>
      <c r="M197" s="203"/>
      <c r="N197" s="148"/>
    </row>
    <row r="198" spans="1:14" x14ac:dyDescent="0.3">
      <c r="A198" s="2" t="s">
        <v>61</v>
      </c>
      <c r="B198" s="3"/>
      <c r="C198" s="50">
        <v>163.5</v>
      </c>
      <c r="D198" s="15">
        <f t="shared" si="79"/>
        <v>2143.1</v>
      </c>
      <c r="E198" s="26">
        <f t="shared" si="80"/>
        <v>241.9</v>
      </c>
      <c r="F198" s="29">
        <f t="shared" si="81"/>
        <v>2385</v>
      </c>
      <c r="G198" s="29">
        <f t="shared" si="82"/>
        <v>2385</v>
      </c>
      <c r="H198" s="29">
        <f t="shared" si="83"/>
        <v>2385</v>
      </c>
      <c r="I198" s="39">
        <f t="shared" si="86"/>
        <v>0</v>
      </c>
      <c r="J198" s="33">
        <f t="shared" si="84"/>
        <v>2143.1</v>
      </c>
      <c r="K198" s="85">
        <f t="shared" si="85"/>
        <v>2385</v>
      </c>
      <c r="L198" s="203"/>
      <c r="M198" s="203"/>
      <c r="N198" s="148"/>
    </row>
    <row r="199" spans="1:14" x14ac:dyDescent="0.3">
      <c r="A199" s="5" t="s">
        <v>71</v>
      </c>
      <c r="B199" s="3"/>
      <c r="C199" s="50">
        <v>70.400000000000006</v>
      </c>
      <c r="D199" s="15">
        <f t="shared" si="79"/>
        <v>2050</v>
      </c>
      <c r="E199" s="26">
        <f t="shared" si="80"/>
        <v>241.9</v>
      </c>
      <c r="F199" s="29">
        <f t="shared" si="81"/>
        <v>2291.9</v>
      </c>
      <c r="G199" s="29">
        <f t="shared" si="82"/>
        <v>2292</v>
      </c>
      <c r="H199" s="29">
        <f t="shared" si="83"/>
        <v>2292</v>
      </c>
      <c r="I199" s="39">
        <f t="shared" si="86"/>
        <v>9.9999999999909051E-2</v>
      </c>
      <c r="J199" s="33">
        <f t="shared" si="84"/>
        <v>2050.1</v>
      </c>
      <c r="K199" s="85">
        <f t="shared" si="85"/>
        <v>2292</v>
      </c>
      <c r="L199" s="203"/>
      <c r="M199" s="203"/>
      <c r="N199" s="148"/>
    </row>
    <row r="200" spans="1:14" x14ac:dyDescent="0.3">
      <c r="A200" s="5" t="s">
        <v>72</v>
      </c>
      <c r="B200" s="3"/>
      <c r="C200" s="50">
        <v>91.5</v>
      </c>
      <c r="D200" s="15">
        <f t="shared" si="79"/>
        <v>2071.1</v>
      </c>
      <c r="E200" s="26">
        <f t="shared" si="80"/>
        <v>241.9</v>
      </c>
      <c r="F200" s="29">
        <f t="shared" si="81"/>
        <v>2313</v>
      </c>
      <c r="G200" s="29">
        <f t="shared" si="82"/>
        <v>2313</v>
      </c>
      <c r="H200" s="29">
        <f t="shared" si="83"/>
        <v>2313</v>
      </c>
      <c r="I200" s="39">
        <f t="shared" si="86"/>
        <v>0</v>
      </c>
      <c r="J200" s="33">
        <f t="shared" si="84"/>
        <v>2071.1</v>
      </c>
      <c r="K200" s="85">
        <f t="shared" si="85"/>
        <v>2313</v>
      </c>
      <c r="L200" s="203"/>
      <c r="M200" s="203"/>
      <c r="N200" s="148"/>
    </row>
    <row r="201" spans="1:14" x14ac:dyDescent="0.3">
      <c r="A201" s="5" t="s">
        <v>73</v>
      </c>
      <c r="B201" s="3"/>
      <c r="C201" s="50">
        <v>94.3</v>
      </c>
      <c r="D201" s="15">
        <f t="shared" si="79"/>
        <v>2073.9</v>
      </c>
      <c r="E201" s="26">
        <f t="shared" si="80"/>
        <v>241.9</v>
      </c>
      <c r="F201" s="29">
        <f t="shared" si="81"/>
        <v>2315.8000000000002</v>
      </c>
      <c r="G201" s="29">
        <f t="shared" si="82"/>
        <v>2316</v>
      </c>
      <c r="H201" s="29">
        <f t="shared" si="83"/>
        <v>2316</v>
      </c>
      <c r="I201" s="39">
        <f t="shared" si="86"/>
        <v>0.1999999999998181</v>
      </c>
      <c r="J201" s="33">
        <f t="shared" si="84"/>
        <v>2074.1</v>
      </c>
      <c r="K201" s="85">
        <f t="shared" si="85"/>
        <v>2316</v>
      </c>
      <c r="L201" s="203"/>
      <c r="M201" s="203"/>
      <c r="N201" s="148"/>
    </row>
    <row r="202" spans="1:14" x14ac:dyDescent="0.3">
      <c r="A202" s="5" t="s">
        <v>74</v>
      </c>
      <c r="B202" s="3"/>
      <c r="C202" s="50">
        <v>118.4</v>
      </c>
      <c r="D202" s="15">
        <f t="shared" si="79"/>
        <v>2098</v>
      </c>
      <c r="E202" s="26">
        <f t="shared" si="80"/>
        <v>241.9</v>
      </c>
      <c r="F202" s="29">
        <f t="shared" si="81"/>
        <v>2339.9</v>
      </c>
      <c r="G202" s="29">
        <f t="shared" si="82"/>
        <v>2340</v>
      </c>
      <c r="H202" s="29">
        <f t="shared" si="83"/>
        <v>2340</v>
      </c>
      <c r="I202" s="39">
        <f t="shared" si="86"/>
        <v>9.9999999999909051E-2</v>
      </c>
      <c r="J202" s="33">
        <f t="shared" si="84"/>
        <v>2098.1</v>
      </c>
      <c r="K202" s="85">
        <f t="shared" si="85"/>
        <v>2340</v>
      </c>
      <c r="L202" s="203"/>
      <c r="M202" s="203"/>
      <c r="N202" s="148"/>
    </row>
    <row r="203" spans="1:14" x14ac:dyDescent="0.3">
      <c r="A203" s="5" t="s">
        <v>75</v>
      </c>
      <c r="B203" s="3"/>
      <c r="C203" s="50">
        <v>121.8</v>
      </c>
      <c r="D203" s="15">
        <f t="shared" si="79"/>
        <v>2101.4</v>
      </c>
      <c r="E203" s="26">
        <f t="shared" si="80"/>
        <v>241.9</v>
      </c>
      <c r="F203" s="29">
        <f t="shared" si="81"/>
        <v>2343.3000000000002</v>
      </c>
      <c r="G203" s="29">
        <f t="shared" si="82"/>
        <v>2343</v>
      </c>
      <c r="H203" s="29">
        <f t="shared" si="83"/>
        <v>2343</v>
      </c>
      <c r="I203" s="39">
        <f t="shared" si="86"/>
        <v>-0.3000000000001819</v>
      </c>
      <c r="J203" s="33">
        <f t="shared" si="84"/>
        <v>2101.1</v>
      </c>
      <c r="K203" s="85">
        <f t="shared" si="85"/>
        <v>2343</v>
      </c>
      <c r="L203" s="203"/>
      <c r="M203" s="203"/>
      <c r="N203" s="148"/>
    </row>
    <row r="204" spans="1:14" x14ac:dyDescent="0.3">
      <c r="A204" s="5" t="s">
        <v>76</v>
      </c>
      <c r="B204" s="3"/>
      <c r="C204" s="50">
        <v>140</v>
      </c>
      <c r="D204" s="15">
        <f t="shared" si="79"/>
        <v>2119.6</v>
      </c>
      <c r="E204" s="26">
        <f t="shared" si="80"/>
        <v>241.9</v>
      </c>
      <c r="F204" s="29">
        <f t="shared" si="81"/>
        <v>2361.5</v>
      </c>
      <c r="G204" s="29">
        <f t="shared" si="82"/>
        <v>2362</v>
      </c>
      <c r="H204" s="29">
        <f t="shared" si="83"/>
        <v>2362</v>
      </c>
      <c r="I204" s="39">
        <f t="shared" si="86"/>
        <v>0.5</v>
      </c>
      <c r="J204" s="33">
        <f t="shared" si="84"/>
        <v>2120.1</v>
      </c>
      <c r="K204" s="85">
        <f t="shared" si="85"/>
        <v>2362</v>
      </c>
      <c r="L204" s="203"/>
      <c r="M204" s="203"/>
      <c r="N204" s="148"/>
    </row>
    <row r="205" spans="1:14" x14ac:dyDescent="0.3">
      <c r="A205" s="5" t="s">
        <v>77</v>
      </c>
      <c r="B205" s="3"/>
      <c r="C205" s="50">
        <v>161.80000000000001</v>
      </c>
      <c r="D205" s="15">
        <f t="shared" si="79"/>
        <v>2141.4</v>
      </c>
      <c r="E205" s="26">
        <f t="shared" si="80"/>
        <v>241.9</v>
      </c>
      <c r="F205" s="29">
        <f t="shared" si="81"/>
        <v>2383.3000000000002</v>
      </c>
      <c r="G205" s="29">
        <f t="shared" si="82"/>
        <v>2383</v>
      </c>
      <c r="H205" s="29">
        <f t="shared" si="83"/>
        <v>2383</v>
      </c>
      <c r="I205" s="39">
        <f t="shared" si="86"/>
        <v>-0.3000000000001819</v>
      </c>
      <c r="J205" s="33">
        <f t="shared" si="84"/>
        <v>2141.1</v>
      </c>
      <c r="K205" s="85">
        <f t="shared" si="85"/>
        <v>2383</v>
      </c>
      <c r="L205" s="203"/>
      <c r="M205" s="203"/>
      <c r="N205" s="148"/>
    </row>
    <row r="206" spans="1:14" x14ac:dyDescent="0.3">
      <c r="A206" s="5" t="s">
        <v>78</v>
      </c>
      <c r="B206" s="3"/>
      <c r="C206" s="50">
        <v>163.5</v>
      </c>
      <c r="D206" s="15">
        <f t="shared" si="79"/>
        <v>2143.1</v>
      </c>
      <c r="E206" s="26">
        <f t="shared" si="80"/>
        <v>241.9</v>
      </c>
      <c r="F206" s="29">
        <f t="shared" si="81"/>
        <v>2385</v>
      </c>
      <c r="G206" s="29">
        <f t="shared" si="82"/>
        <v>2385</v>
      </c>
      <c r="H206" s="29">
        <f t="shared" si="83"/>
        <v>2385</v>
      </c>
      <c r="I206" s="39">
        <f t="shared" si="86"/>
        <v>0</v>
      </c>
      <c r="J206" s="33">
        <f t="shared" si="84"/>
        <v>2143.1</v>
      </c>
      <c r="K206" s="85">
        <f t="shared" si="85"/>
        <v>2385</v>
      </c>
      <c r="L206" s="203"/>
      <c r="M206" s="203"/>
      <c r="N206" s="148"/>
    </row>
    <row r="207" spans="1:14" x14ac:dyDescent="0.3">
      <c r="A207" s="6"/>
      <c r="B207" s="43"/>
      <c r="C207" s="74"/>
      <c r="D207" s="24"/>
      <c r="E207" s="53"/>
      <c r="F207" s="32"/>
      <c r="G207" s="32"/>
      <c r="H207" s="35"/>
      <c r="I207" s="41"/>
      <c r="J207" s="35"/>
      <c r="K207" s="88"/>
      <c r="L207" s="1"/>
      <c r="M207" s="203"/>
      <c r="N207" s="148"/>
    </row>
    <row r="208" spans="1:14" x14ac:dyDescent="0.3">
      <c r="A208" s="2"/>
      <c r="B208" s="3"/>
      <c r="C208" s="73"/>
      <c r="D208" s="15"/>
      <c r="E208" s="49"/>
      <c r="F208" s="29"/>
      <c r="G208" s="29"/>
      <c r="H208" s="33"/>
      <c r="I208" s="139"/>
      <c r="J208" s="139"/>
      <c r="K208" s="86"/>
      <c r="L208" s="1"/>
      <c r="M208" s="203"/>
      <c r="N208" s="148"/>
    </row>
    <row r="209" spans="1:14" x14ac:dyDescent="0.3">
      <c r="A209" s="2" t="s">
        <v>62</v>
      </c>
      <c r="B209" s="15">
        <f>B156</f>
        <v>1979.6</v>
      </c>
      <c r="C209" s="50">
        <v>82.9</v>
      </c>
      <c r="D209" s="15">
        <f t="shared" ref="D209:D215" si="87">$B$156+C209</f>
        <v>2062.5</v>
      </c>
      <c r="E209" s="26">
        <f t="shared" ref="E209:E215" si="88">$E$11</f>
        <v>241.9</v>
      </c>
      <c r="F209" s="29">
        <f t="shared" ref="F209:F215" si="89">D209+E209</f>
        <v>2304.4</v>
      </c>
      <c r="G209" s="29">
        <f t="shared" ref="G209:G215" si="90">ROUND(((F209*10)+0.4)/10,0)</f>
        <v>2304</v>
      </c>
      <c r="H209" s="29">
        <f t="shared" ref="H209:H215" si="91">IF(FLOOR(G209,1)&lt;1000,FLOOR(G209,1),FLOOR((G209),1))</f>
        <v>2304</v>
      </c>
      <c r="I209" s="40">
        <f t="shared" si="68"/>
        <v>-0.40000000000009095</v>
      </c>
      <c r="J209" s="33">
        <f t="shared" ref="J209:J215" si="92">I209+D209</f>
        <v>2062.1</v>
      </c>
      <c r="K209" s="86">
        <f t="shared" ref="K209:K215" si="93">H209</f>
        <v>2304</v>
      </c>
      <c r="L209" s="203"/>
      <c r="M209" s="203"/>
      <c r="N209" s="148"/>
    </row>
    <row r="210" spans="1:14" x14ac:dyDescent="0.3">
      <c r="A210" s="2" t="s">
        <v>63</v>
      </c>
      <c r="B210" s="3"/>
      <c r="C210" s="50">
        <v>106.6</v>
      </c>
      <c r="D210" s="15">
        <f t="shared" si="87"/>
        <v>2086.1999999999998</v>
      </c>
      <c r="E210" s="26">
        <f t="shared" si="88"/>
        <v>241.9</v>
      </c>
      <c r="F210" s="29">
        <f t="shared" si="89"/>
        <v>2328.1</v>
      </c>
      <c r="G210" s="29">
        <f t="shared" si="90"/>
        <v>2328</v>
      </c>
      <c r="H210" s="29">
        <f t="shared" si="91"/>
        <v>2328</v>
      </c>
      <c r="I210" s="40">
        <f t="shared" si="68"/>
        <v>-9.9999999999909051E-2</v>
      </c>
      <c r="J210" s="33">
        <f t="shared" si="92"/>
        <v>2086.1</v>
      </c>
      <c r="K210" s="86">
        <f t="shared" si="93"/>
        <v>2328</v>
      </c>
      <c r="L210" s="203"/>
      <c r="M210" s="203"/>
      <c r="N210" s="148"/>
    </row>
    <row r="211" spans="1:14" x14ac:dyDescent="0.3">
      <c r="A211" s="2" t="s">
        <v>64</v>
      </c>
      <c r="B211" s="3"/>
      <c r="C211" s="50">
        <v>124.1</v>
      </c>
      <c r="D211" s="15">
        <f t="shared" si="87"/>
        <v>2103.6999999999998</v>
      </c>
      <c r="E211" s="26">
        <f t="shared" si="88"/>
        <v>241.9</v>
      </c>
      <c r="F211" s="29">
        <f t="shared" si="89"/>
        <v>2345.6</v>
      </c>
      <c r="G211" s="29">
        <f t="shared" si="90"/>
        <v>2346</v>
      </c>
      <c r="H211" s="29">
        <f t="shared" si="91"/>
        <v>2346</v>
      </c>
      <c r="I211" s="40">
        <f t="shared" si="68"/>
        <v>0.40000000000009095</v>
      </c>
      <c r="J211" s="33">
        <f t="shared" si="92"/>
        <v>2104.1</v>
      </c>
      <c r="K211" s="86">
        <f t="shared" si="93"/>
        <v>2346</v>
      </c>
      <c r="L211" s="203"/>
      <c r="M211" s="203"/>
      <c r="N211" s="148"/>
    </row>
    <row r="212" spans="1:14" x14ac:dyDescent="0.3">
      <c r="A212" s="2" t="s">
        <v>65</v>
      </c>
      <c r="B212" s="3"/>
      <c r="C212" s="50">
        <v>121.6</v>
      </c>
      <c r="D212" s="15">
        <f t="shared" si="87"/>
        <v>2101.1999999999998</v>
      </c>
      <c r="E212" s="26">
        <f t="shared" si="88"/>
        <v>241.9</v>
      </c>
      <c r="F212" s="29">
        <f t="shared" si="89"/>
        <v>2343.1</v>
      </c>
      <c r="G212" s="29">
        <f t="shared" si="90"/>
        <v>2343</v>
      </c>
      <c r="H212" s="29">
        <f t="shared" si="91"/>
        <v>2343</v>
      </c>
      <c r="I212" s="40">
        <f t="shared" si="68"/>
        <v>-9.9999999999909051E-2</v>
      </c>
      <c r="J212" s="33">
        <f t="shared" si="92"/>
        <v>2101.1</v>
      </c>
      <c r="K212" s="86">
        <f t="shared" si="93"/>
        <v>2343</v>
      </c>
      <c r="L212" s="203"/>
      <c r="M212" s="203"/>
      <c r="N212" s="148"/>
    </row>
    <row r="213" spans="1:14" x14ac:dyDescent="0.3">
      <c r="A213" s="2" t="s">
        <v>66</v>
      </c>
      <c r="B213" s="3"/>
      <c r="C213" s="50">
        <v>129.19999999999999</v>
      </c>
      <c r="D213" s="15">
        <f t="shared" si="87"/>
        <v>2108.7999999999997</v>
      </c>
      <c r="E213" s="26">
        <f t="shared" si="88"/>
        <v>241.9</v>
      </c>
      <c r="F213" s="29">
        <f t="shared" si="89"/>
        <v>2350.6999999999998</v>
      </c>
      <c r="G213" s="29">
        <f t="shared" si="90"/>
        <v>2351</v>
      </c>
      <c r="H213" s="29">
        <f t="shared" si="91"/>
        <v>2351</v>
      </c>
      <c r="I213" s="40">
        <f t="shared" si="68"/>
        <v>0.3000000000001819</v>
      </c>
      <c r="J213" s="33">
        <f t="shared" si="92"/>
        <v>2109.1</v>
      </c>
      <c r="K213" s="86">
        <f t="shared" si="93"/>
        <v>2351</v>
      </c>
      <c r="L213" s="203"/>
      <c r="M213" s="203"/>
      <c r="N213" s="148"/>
    </row>
    <row r="214" spans="1:14" x14ac:dyDescent="0.3">
      <c r="A214" s="2" t="s">
        <v>67</v>
      </c>
      <c r="B214" s="3"/>
      <c r="C214" s="50">
        <v>128.80000000000001</v>
      </c>
      <c r="D214" s="15">
        <f t="shared" si="87"/>
        <v>2108.4</v>
      </c>
      <c r="E214" s="26">
        <f t="shared" si="88"/>
        <v>241.9</v>
      </c>
      <c r="F214" s="29">
        <f t="shared" si="89"/>
        <v>2350.3000000000002</v>
      </c>
      <c r="G214" s="29">
        <f t="shared" si="90"/>
        <v>2350</v>
      </c>
      <c r="H214" s="29">
        <f t="shared" si="91"/>
        <v>2350</v>
      </c>
      <c r="I214" s="40">
        <f t="shared" si="68"/>
        <v>-0.3000000000001819</v>
      </c>
      <c r="J214" s="33">
        <f t="shared" si="92"/>
        <v>2108.1</v>
      </c>
      <c r="K214" s="86">
        <f t="shared" si="93"/>
        <v>2350</v>
      </c>
      <c r="L214" s="203"/>
      <c r="M214" s="203"/>
      <c r="N214" s="148"/>
    </row>
    <row r="215" spans="1:14" x14ac:dyDescent="0.3">
      <c r="A215" s="2" t="s">
        <v>68</v>
      </c>
      <c r="B215" s="3"/>
      <c r="C215" s="50">
        <v>144.9</v>
      </c>
      <c r="D215" s="15">
        <f t="shared" si="87"/>
        <v>2124.5</v>
      </c>
      <c r="E215" s="26">
        <f t="shared" si="88"/>
        <v>241.9</v>
      </c>
      <c r="F215" s="29">
        <f t="shared" si="89"/>
        <v>2366.4</v>
      </c>
      <c r="G215" s="29">
        <f t="shared" si="90"/>
        <v>2366</v>
      </c>
      <c r="H215" s="29">
        <f t="shared" si="91"/>
        <v>2366</v>
      </c>
      <c r="I215" s="40">
        <f t="shared" si="68"/>
        <v>-0.40000000000009095</v>
      </c>
      <c r="J215" s="33">
        <f t="shared" si="92"/>
        <v>2124.1</v>
      </c>
      <c r="K215" s="86">
        <f t="shared" si="93"/>
        <v>2366</v>
      </c>
      <c r="L215" s="203"/>
      <c r="M215" s="203"/>
      <c r="N215" s="148"/>
    </row>
    <row r="216" spans="1:14" ht="13.5" thickBot="1" x14ac:dyDescent="0.35">
      <c r="A216" s="60"/>
      <c r="B216" s="61"/>
      <c r="C216" s="61"/>
      <c r="D216" s="61"/>
      <c r="E216" s="61"/>
      <c r="F216" s="28"/>
      <c r="G216" s="28"/>
      <c r="H216" s="37"/>
      <c r="I216" s="150"/>
      <c r="J216" s="150"/>
      <c r="K216" s="90"/>
      <c r="M216" s="203"/>
      <c r="N216" s="148"/>
    </row>
    <row r="217" spans="1:14" x14ac:dyDescent="0.3">
      <c r="H217" s="140"/>
      <c r="I217" s="140"/>
      <c r="J217" s="140"/>
      <c r="K217" s="140"/>
      <c r="M217" s="203"/>
    </row>
  </sheetData>
  <mergeCells count="7">
    <mergeCell ref="D149:F149"/>
    <mergeCell ref="D2:I2"/>
    <mergeCell ref="D75:I75"/>
    <mergeCell ref="D147:I147"/>
    <mergeCell ref="H4:J4"/>
    <mergeCell ref="H77:J77"/>
    <mergeCell ref="H149:J149"/>
  </mergeCells>
  <phoneticPr fontId="0" type="noConversion"/>
  <printOptions gridLinesSet="0"/>
  <pageMargins left="0.43307086614173229" right="0.27559055118110237" top="0.6692913385826772" bottom="0.70866141732283472" header="0.51181102362204722" footer="0.51181102362204722"/>
  <pageSetup paperSize="9" scale="70" orientation="portrait" r:id="rId1"/>
  <headerFooter alignWithMargins="0"/>
  <rowBreaks count="2" manualBreakCount="2">
    <brk id="73" max="11" man="1"/>
    <brk id="144" max="11" man="1"/>
  </rowBreaks>
  <customProperties>
    <customPr name="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86"/>
  <sheetViews>
    <sheetView view="pageBreakPreview" topLeftCell="A68" zoomScaleNormal="100" zoomScaleSheetLayoutView="100" workbookViewId="0">
      <selection activeCell="B83" sqref="B83"/>
    </sheetView>
  </sheetViews>
  <sheetFormatPr defaultColWidth="9" defaultRowHeight="16" x14ac:dyDescent="0.4"/>
  <cols>
    <col min="1" max="1" width="8.08203125" style="96" customWidth="1"/>
    <col min="2" max="2" width="10" style="96" customWidth="1"/>
    <col min="3" max="3" width="35.33203125" style="96" customWidth="1"/>
    <col min="4" max="4" width="7" style="96" customWidth="1"/>
    <col min="5" max="5" width="13.75" style="96" customWidth="1"/>
    <col min="6" max="6" width="14" style="96" customWidth="1"/>
    <col min="7" max="16384" width="9" style="96"/>
  </cols>
  <sheetData>
    <row r="1" spans="1:6" x14ac:dyDescent="0.4">
      <c r="A1" s="284" t="s">
        <v>186</v>
      </c>
      <c r="B1" s="284"/>
      <c r="C1" s="284"/>
      <c r="D1" s="284"/>
      <c r="E1" s="284"/>
      <c r="F1" s="94"/>
    </row>
    <row r="3" spans="1:6" x14ac:dyDescent="0.4">
      <c r="B3" s="96" t="s">
        <v>182</v>
      </c>
      <c r="F3" s="109">
        <v>45016</v>
      </c>
    </row>
    <row r="5" spans="1:6" x14ac:dyDescent="0.4">
      <c r="A5" s="285" t="s">
        <v>101</v>
      </c>
      <c r="B5" s="285"/>
      <c r="C5" s="285"/>
      <c r="D5" s="285"/>
      <c r="E5" s="285"/>
      <c r="F5" s="285"/>
    </row>
    <row r="6" spans="1:6" x14ac:dyDescent="0.4">
      <c r="A6" s="285" t="s">
        <v>102</v>
      </c>
      <c r="B6" s="285"/>
      <c r="C6" s="285"/>
      <c r="D6" s="285"/>
      <c r="E6" s="285"/>
      <c r="F6" s="285"/>
    </row>
    <row r="7" spans="1:6" x14ac:dyDescent="0.4">
      <c r="A7" s="238"/>
      <c r="B7" s="238"/>
      <c r="C7" s="238"/>
      <c r="D7" s="238"/>
      <c r="E7" s="238"/>
      <c r="F7" s="238"/>
    </row>
    <row r="8" spans="1:6" ht="27" customHeight="1" x14ac:dyDescent="0.4">
      <c r="A8" s="241"/>
      <c r="B8" s="288" t="s">
        <v>193</v>
      </c>
      <c r="C8" s="288"/>
      <c r="D8" s="288"/>
      <c r="E8" s="288"/>
      <c r="F8" s="288"/>
    </row>
    <row r="9" spans="1:6" ht="27" customHeight="1" x14ac:dyDescent="0.4">
      <c r="A9" s="241"/>
      <c r="B9" s="288"/>
      <c r="C9" s="288"/>
      <c r="D9" s="288"/>
      <c r="E9" s="288"/>
      <c r="F9" s="288"/>
    </row>
    <row r="10" spans="1:6" ht="27" customHeight="1" x14ac:dyDescent="0.4">
      <c r="A10" s="241"/>
      <c r="B10" s="288"/>
      <c r="C10" s="288"/>
      <c r="D10" s="288"/>
      <c r="E10" s="288"/>
      <c r="F10" s="288"/>
    </row>
    <row r="11" spans="1:6" x14ac:dyDescent="0.4">
      <c r="A11" s="286"/>
      <c r="B11" s="287"/>
      <c r="C11" s="287"/>
      <c r="D11" s="287"/>
      <c r="E11" s="286"/>
      <c r="F11" s="287"/>
    </row>
    <row r="12" spans="1:6" x14ac:dyDescent="0.4">
      <c r="B12" s="289" t="s">
        <v>169</v>
      </c>
      <c r="C12" s="289"/>
      <c r="D12" s="289"/>
      <c r="E12" s="289"/>
      <c r="F12" s="289"/>
    </row>
    <row r="13" spans="1:6" x14ac:dyDescent="0.4">
      <c r="A13" s="113"/>
      <c r="B13" s="112"/>
      <c r="C13" s="112"/>
      <c r="D13" s="112"/>
      <c r="E13" s="112"/>
      <c r="F13" s="112"/>
    </row>
    <row r="14" spans="1:6" ht="50" customHeight="1" x14ac:dyDescent="0.4">
      <c r="A14" s="240">
        <v>1</v>
      </c>
      <c r="B14" s="283" t="s">
        <v>194</v>
      </c>
      <c r="C14" s="283"/>
      <c r="D14" s="283"/>
      <c r="E14" s="283"/>
      <c r="F14" s="283"/>
    </row>
    <row r="15" spans="1:6" x14ac:dyDescent="0.4">
      <c r="A15" s="113"/>
      <c r="B15" s="112"/>
      <c r="C15" s="112"/>
      <c r="D15" s="112"/>
      <c r="E15" s="112"/>
      <c r="F15" s="112"/>
    </row>
    <row r="16" spans="1:6" x14ac:dyDescent="0.4">
      <c r="A16" s="240">
        <v>2</v>
      </c>
      <c r="B16" s="283" t="s">
        <v>187</v>
      </c>
      <c r="C16" s="283"/>
      <c r="D16" s="283"/>
      <c r="E16" s="283"/>
      <c r="F16" s="283"/>
    </row>
    <row r="17" spans="1:6" x14ac:dyDescent="0.4">
      <c r="B17" s="97"/>
    </row>
    <row r="18" spans="1:6" x14ac:dyDescent="0.4">
      <c r="A18" s="97"/>
      <c r="B18" s="155" t="s">
        <v>170</v>
      </c>
      <c r="C18" s="99"/>
      <c r="D18" s="97"/>
      <c r="E18" s="97"/>
      <c r="F18" s="97"/>
    </row>
    <row r="19" spans="1:6" x14ac:dyDescent="0.4">
      <c r="A19" s="97"/>
      <c r="B19" s="155"/>
      <c r="C19" s="99"/>
      <c r="D19" s="97"/>
      <c r="E19" s="97"/>
      <c r="F19" s="97"/>
    </row>
    <row r="20" spans="1:6" x14ac:dyDescent="0.4">
      <c r="B20" s="98"/>
      <c r="C20" s="93" t="s">
        <v>167</v>
      </c>
      <c r="F20" s="101"/>
    </row>
    <row r="21" spans="1:6" x14ac:dyDescent="0.4">
      <c r="B21" s="98" t="s">
        <v>108</v>
      </c>
      <c r="C21" s="102">
        <f>LPG!H10</f>
        <v>3517</v>
      </c>
      <c r="F21" s="103"/>
    </row>
    <row r="22" spans="1:6" x14ac:dyDescent="0.4">
      <c r="B22" s="98" t="s">
        <v>109</v>
      </c>
      <c r="C22" s="102">
        <f>LPG!H11</f>
        <v>3532</v>
      </c>
      <c r="F22" s="103"/>
    </row>
    <row r="23" spans="1:6" x14ac:dyDescent="0.4">
      <c r="B23" s="98" t="s">
        <v>110</v>
      </c>
      <c r="C23" s="102">
        <f>LPG!H12</f>
        <v>3544</v>
      </c>
      <c r="F23" s="103"/>
    </row>
    <row r="24" spans="1:6" x14ac:dyDescent="0.4">
      <c r="B24" s="98" t="s">
        <v>111</v>
      </c>
      <c r="C24" s="102">
        <f>LPG!H13</f>
        <v>3563</v>
      </c>
      <c r="F24" s="103"/>
    </row>
    <row r="25" spans="1:6" x14ac:dyDescent="0.4">
      <c r="B25" s="98" t="s">
        <v>112</v>
      </c>
      <c r="C25" s="102">
        <f>LPG!H14</f>
        <v>3589</v>
      </c>
      <c r="F25" s="103"/>
    </row>
    <row r="26" spans="1:6" x14ac:dyDescent="0.4">
      <c r="B26" s="98" t="s">
        <v>113</v>
      </c>
      <c r="C26" s="102">
        <f>LPG!H15</f>
        <v>3625</v>
      </c>
      <c r="F26" s="103"/>
    </row>
    <row r="27" spans="1:6" x14ac:dyDescent="0.4">
      <c r="B27" s="98" t="s">
        <v>114</v>
      </c>
      <c r="C27" s="102">
        <f>LPG!H16</f>
        <v>3654</v>
      </c>
      <c r="F27" s="103"/>
    </row>
    <row r="28" spans="1:6" x14ac:dyDescent="0.4">
      <c r="B28" s="98" t="s">
        <v>115</v>
      </c>
      <c r="C28" s="102">
        <f>LPG!H17</f>
        <v>3716</v>
      </c>
      <c r="F28" s="103"/>
    </row>
    <row r="29" spans="1:6" x14ac:dyDescent="0.4">
      <c r="B29" s="98" t="s">
        <v>116</v>
      </c>
      <c r="C29" s="102">
        <f>LPG!H18</f>
        <v>3773</v>
      </c>
      <c r="F29" s="103"/>
    </row>
    <row r="30" spans="1:6" x14ac:dyDescent="0.4">
      <c r="B30" s="98" t="s">
        <v>117</v>
      </c>
      <c r="C30" s="102">
        <f>LPG!H19</f>
        <v>3824</v>
      </c>
      <c r="F30" s="103"/>
    </row>
    <row r="31" spans="1:6" x14ac:dyDescent="0.4">
      <c r="B31" s="98" t="s">
        <v>118</v>
      </c>
      <c r="C31" s="102">
        <f>LPG!H20</f>
        <v>3875</v>
      </c>
      <c r="F31" s="103"/>
    </row>
    <row r="32" spans="1:6" x14ac:dyDescent="0.4">
      <c r="B32" s="98" t="s">
        <v>119</v>
      </c>
      <c r="C32" s="102">
        <f>LPG!H21</f>
        <v>4065</v>
      </c>
      <c r="F32" s="103"/>
    </row>
    <row r="33" spans="1:6" x14ac:dyDescent="0.4">
      <c r="B33" s="98" t="s">
        <v>120</v>
      </c>
      <c r="C33" s="102">
        <f>LPG!H22</f>
        <v>3847</v>
      </c>
      <c r="F33" s="103"/>
    </row>
    <row r="34" spans="1:6" x14ac:dyDescent="0.4">
      <c r="B34" s="98" t="s">
        <v>121</v>
      </c>
      <c r="C34" s="102">
        <f>LPG!H23</f>
        <v>3935</v>
      </c>
      <c r="F34" s="103"/>
    </row>
    <row r="35" spans="1:6" x14ac:dyDescent="0.4">
      <c r="B35" s="98" t="s">
        <v>122</v>
      </c>
      <c r="C35" s="102">
        <f>LPG!H24</f>
        <v>3922</v>
      </c>
      <c r="F35" s="103"/>
    </row>
    <row r="36" spans="1:6" x14ac:dyDescent="0.4">
      <c r="B36" s="98" t="s">
        <v>123</v>
      </c>
      <c r="C36" s="102">
        <f>LPG!H25</f>
        <v>3654</v>
      </c>
      <c r="F36" s="103"/>
    </row>
    <row r="37" spans="1:6" x14ac:dyDescent="0.4">
      <c r="B37" s="98" t="s">
        <v>70</v>
      </c>
      <c r="C37" s="102">
        <f>LPG!H26</f>
        <v>3922</v>
      </c>
      <c r="F37" s="103"/>
    </row>
    <row r="38" spans="1:6" x14ac:dyDescent="0.4">
      <c r="B38" s="98" t="s">
        <v>124</v>
      </c>
      <c r="C38" s="102">
        <f>LPG!H29</f>
        <v>3566</v>
      </c>
      <c r="F38" s="103"/>
    </row>
    <row r="39" spans="1:6" x14ac:dyDescent="0.4">
      <c r="B39" s="98" t="s">
        <v>125</v>
      </c>
      <c r="C39" s="102">
        <f>LPG!H30</f>
        <v>3599</v>
      </c>
      <c r="F39" s="103"/>
    </row>
    <row r="40" spans="1:6" x14ac:dyDescent="0.4">
      <c r="B40" s="98" t="s">
        <v>126</v>
      </c>
      <c r="C40" s="102">
        <f>LPG!H31</f>
        <v>3585</v>
      </c>
      <c r="F40" s="103"/>
    </row>
    <row r="41" spans="1:6" x14ac:dyDescent="0.4">
      <c r="B41" s="98" t="s">
        <v>127</v>
      </c>
      <c r="C41" s="102">
        <f>LPG!H32</f>
        <v>3604</v>
      </c>
      <c r="F41" s="103"/>
    </row>
    <row r="42" spans="1:6" x14ac:dyDescent="0.4">
      <c r="B42" s="98" t="s">
        <v>128</v>
      </c>
      <c r="C42" s="102">
        <f>LPG!H33</f>
        <v>3649</v>
      </c>
      <c r="F42" s="103"/>
    </row>
    <row r="43" spans="1:6" x14ac:dyDescent="0.4">
      <c r="B43" s="98" t="s">
        <v>129</v>
      </c>
      <c r="C43" s="102">
        <f>LPG!H34</f>
        <v>3636</v>
      </c>
      <c r="F43" s="103"/>
    </row>
    <row r="44" spans="1:6" x14ac:dyDescent="0.4">
      <c r="A44" s="106"/>
      <c r="B44" s="98" t="s">
        <v>130</v>
      </c>
      <c r="C44" s="102">
        <f>LPG!H35</f>
        <v>3670</v>
      </c>
      <c r="F44" s="103"/>
    </row>
    <row r="45" spans="1:6" x14ac:dyDescent="0.4">
      <c r="B45" s="98" t="s">
        <v>131</v>
      </c>
      <c r="C45" s="102">
        <f>LPG!H36</f>
        <v>3690</v>
      </c>
      <c r="F45" s="103"/>
    </row>
    <row r="48" spans="1:6" x14ac:dyDescent="0.4">
      <c r="B48" s="155" t="s">
        <v>171</v>
      </c>
      <c r="C48" s="99"/>
      <c r="D48" s="97"/>
      <c r="E48" s="97"/>
      <c r="F48" s="97"/>
    </row>
    <row r="49" spans="1:6" x14ac:dyDescent="0.4">
      <c r="A49" s="97"/>
      <c r="B49" s="156"/>
      <c r="C49" s="157"/>
      <c r="F49" s="100"/>
    </row>
    <row r="50" spans="1:6" x14ac:dyDescent="0.4">
      <c r="B50" s="98"/>
      <c r="C50" s="93" t="s">
        <v>167</v>
      </c>
      <c r="F50" s="101"/>
    </row>
    <row r="51" spans="1:6" x14ac:dyDescent="0.4">
      <c r="B51" s="98" t="s">
        <v>132</v>
      </c>
      <c r="C51" s="104">
        <f>LPG!H37</f>
        <v>3710</v>
      </c>
      <c r="F51" s="103"/>
    </row>
    <row r="52" spans="1:6" x14ac:dyDescent="0.4">
      <c r="B52" s="98" t="s">
        <v>133</v>
      </c>
      <c r="C52" s="104">
        <f>LPG!H40</f>
        <v>3625</v>
      </c>
      <c r="F52" s="103"/>
    </row>
    <row r="53" spans="1:6" x14ac:dyDescent="0.4">
      <c r="B53" s="98" t="s">
        <v>134</v>
      </c>
      <c r="C53" s="104">
        <f>LPG!H41</f>
        <v>3642</v>
      </c>
      <c r="F53" s="103"/>
    </row>
    <row r="54" spans="1:6" x14ac:dyDescent="0.4">
      <c r="A54" s="97"/>
      <c r="B54" s="98" t="s">
        <v>135</v>
      </c>
      <c r="C54" s="104">
        <f>LPG!H42</f>
        <v>3686</v>
      </c>
      <c r="F54" s="103"/>
    </row>
    <row r="55" spans="1:6" x14ac:dyDescent="0.4">
      <c r="A55" s="97"/>
      <c r="B55" s="98" t="s">
        <v>136</v>
      </c>
      <c r="C55" s="104">
        <f>LPG!H43</f>
        <v>3737</v>
      </c>
      <c r="F55" s="103"/>
    </row>
    <row r="56" spans="1:6" x14ac:dyDescent="0.4">
      <c r="B56" s="98" t="s">
        <v>137</v>
      </c>
      <c r="C56" s="104">
        <f>LPG!H44</f>
        <v>3776</v>
      </c>
      <c r="F56" s="103"/>
    </row>
    <row r="57" spans="1:6" x14ac:dyDescent="0.4">
      <c r="B57" s="98" t="s">
        <v>138</v>
      </c>
      <c r="C57" s="104">
        <f>LPG!H45</f>
        <v>3822</v>
      </c>
      <c r="F57" s="103"/>
    </row>
    <row r="58" spans="1:6" x14ac:dyDescent="0.4">
      <c r="B58" s="98" t="s">
        <v>139</v>
      </c>
      <c r="C58" s="104">
        <f>LPG!H46</f>
        <v>3857</v>
      </c>
      <c r="F58" s="103"/>
    </row>
    <row r="59" spans="1:6" x14ac:dyDescent="0.4">
      <c r="B59" s="98" t="s">
        <v>140</v>
      </c>
      <c r="C59" s="104">
        <f>LPG!H47</f>
        <v>3925</v>
      </c>
      <c r="F59" s="103"/>
    </row>
    <row r="60" spans="1:6" x14ac:dyDescent="0.4">
      <c r="B60" s="98" t="s">
        <v>141</v>
      </c>
      <c r="C60" s="104">
        <f>LPG!H48</f>
        <v>3951</v>
      </c>
      <c r="F60" s="103"/>
    </row>
    <row r="61" spans="1:6" x14ac:dyDescent="0.4">
      <c r="B61" s="98" t="s">
        <v>142</v>
      </c>
      <c r="C61" s="104">
        <f>LPG!H49</f>
        <v>3990</v>
      </c>
      <c r="F61" s="103"/>
    </row>
    <row r="62" spans="1:6" x14ac:dyDescent="0.4">
      <c r="B62" s="98" t="s">
        <v>143</v>
      </c>
      <c r="C62" s="104">
        <f>LPG!H50</f>
        <v>3962</v>
      </c>
      <c r="F62" s="103"/>
    </row>
    <row r="63" spans="1:6" x14ac:dyDescent="0.4">
      <c r="B63" s="98" t="s">
        <v>144</v>
      </c>
      <c r="C63" s="104">
        <f>LPG!H51</f>
        <v>3941</v>
      </c>
      <c r="F63" s="103"/>
    </row>
    <row r="64" spans="1:6" x14ac:dyDescent="0.4">
      <c r="B64" s="98" t="s">
        <v>145</v>
      </c>
      <c r="C64" s="104">
        <f>LPG!H52</f>
        <v>4027</v>
      </c>
      <c r="F64" s="103"/>
    </row>
    <row r="65" spans="2:6" x14ac:dyDescent="0.4">
      <c r="B65" s="98" t="s">
        <v>146</v>
      </c>
      <c r="C65" s="104">
        <f>LPG!H53</f>
        <v>3686</v>
      </c>
      <c r="F65" s="103"/>
    </row>
    <row r="66" spans="2:6" x14ac:dyDescent="0.4">
      <c r="B66" s="98" t="s">
        <v>147</v>
      </c>
      <c r="C66" s="104">
        <f>LPG!H54</f>
        <v>3737</v>
      </c>
      <c r="F66" s="103"/>
    </row>
    <row r="67" spans="2:6" x14ac:dyDescent="0.4">
      <c r="B67" s="98" t="s">
        <v>148</v>
      </c>
      <c r="C67" s="104">
        <f>LPG!H55</f>
        <v>3822</v>
      </c>
      <c r="F67" s="103"/>
    </row>
    <row r="68" spans="2:6" x14ac:dyDescent="0.4">
      <c r="B68" s="98" t="s">
        <v>149</v>
      </c>
      <c r="C68" s="104">
        <f>LPG!H56</f>
        <v>3857</v>
      </c>
      <c r="F68" s="103"/>
    </row>
    <row r="69" spans="2:6" x14ac:dyDescent="0.4">
      <c r="B69" s="98" t="s">
        <v>75</v>
      </c>
      <c r="C69" s="104">
        <f>LPG!H57</f>
        <v>3925</v>
      </c>
      <c r="F69" s="103"/>
    </row>
    <row r="70" spans="2:6" x14ac:dyDescent="0.4">
      <c r="B70" s="98" t="s">
        <v>150</v>
      </c>
      <c r="C70" s="104">
        <f>LPG!H58</f>
        <v>3951</v>
      </c>
      <c r="F70" s="103"/>
    </row>
    <row r="71" spans="2:6" x14ac:dyDescent="0.4">
      <c r="B71" s="98" t="s">
        <v>151</v>
      </c>
      <c r="C71" s="104">
        <f>LPG!H59</f>
        <v>3990</v>
      </c>
      <c r="F71" s="103"/>
    </row>
    <row r="72" spans="2:6" x14ac:dyDescent="0.4">
      <c r="B72" s="98" t="s">
        <v>152</v>
      </c>
      <c r="C72" s="104">
        <f>LPG!H60</f>
        <v>4027</v>
      </c>
      <c r="F72" s="103"/>
    </row>
    <row r="73" spans="2:6" x14ac:dyDescent="0.4">
      <c r="B73" s="98" t="s">
        <v>153</v>
      </c>
      <c r="C73" s="104">
        <f>LPG!H63</f>
        <v>3721</v>
      </c>
      <c r="F73" s="103"/>
    </row>
    <row r="74" spans="2:6" x14ac:dyDescent="0.4">
      <c r="B74" s="98" t="s">
        <v>154</v>
      </c>
      <c r="C74" s="104">
        <f>LPG!H64</f>
        <v>3782</v>
      </c>
      <c r="F74" s="103"/>
    </row>
    <row r="75" spans="2:6" x14ac:dyDescent="0.4">
      <c r="B75" s="98" t="s">
        <v>155</v>
      </c>
      <c r="C75" s="104">
        <f>LPG!H65</f>
        <v>3827</v>
      </c>
      <c r="F75" s="103"/>
    </row>
    <row r="76" spans="2:6" x14ac:dyDescent="0.4">
      <c r="B76" s="98" t="s">
        <v>156</v>
      </c>
      <c r="C76" s="104">
        <f>LPG!H66</f>
        <v>3821</v>
      </c>
      <c r="F76" s="103"/>
    </row>
    <row r="77" spans="2:6" x14ac:dyDescent="0.4">
      <c r="B77" s="98" t="s">
        <v>157</v>
      </c>
      <c r="C77" s="104">
        <f>LPG!H67</f>
        <v>3841</v>
      </c>
      <c r="F77" s="103"/>
    </row>
    <row r="78" spans="2:6" x14ac:dyDescent="0.4">
      <c r="B78" s="98" t="s">
        <v>158</v>
      </c>
      <c r="C78" s="104">
        <f>LPG!H68</f>
        <v>3839</v>
      </c>
      <c r="F78" s="103"/>
    </row>
    <row r="79" spans="2:6" x14ac:dyDescent="0.4">
      <c r="B79" s="99" t="s">
        <v>159</v>
      </c>
      <c r="C79" s="104">
        <f>LPG!H69</f>
        <v>3881</v>
      </c>
      <c r="F79" s="105"/>
    </row>
    <row r="80" spans="2:6" x14ac:dyDescent="0.4">
      <c r="C80" s="106"/>
      <c r="D80" s="106"/>
      <c r="E80" s="105"/>
      <c r="F80" s="105"/>
    </row>
    <row r="81" spans="1:6" x14ac:dyDescent="0.4">
      <c r="A81" s="95">
        <v>3</v>
      </c>
      <c r="B81" s="95" t="s">
        <v>160</v>
      </c>
      <c r="F81" s="103"/>
    </row>
    <row r="82" spans="1:6" ht="33.65" customHeight="1" x14ac:dyDescent="0.4">
      <c r="A82" s="176"/>
      <c r="B82" s="283" t="s">
        <v>195</v>
      </c>
      <c r="C82" s="283"/>
      <c r="D82" s="283"/>
      <c r="E82" s="283"/>
      <c r="F82" s="283"/>
    </row>
    <row r="83" spans="1:6" x14ac:dyDescent="0.4">
      <c r="A83" s="239"/>
    </row>
    <row r="84" spans="1:6" x14ac:dyDescent="0.4">
      <c r="A84" s="239"/>
    </row>
    <row r="85" spans="1:6" x14ac:dyDescent="0.4">
      <c r="A85" s="239"/>
      <c r="B85" s="95"/>
    </row>
    <row r="86" spans="1:6" x14ac:dyDescent="0.4">
      <c r="A86" s="239"/>
      <c r="B86" s="95"/>
    </row>
  </sheetData>
  <mergeCells count="10">
    <mergeCell ref="B82:F82"/>
    <mergeCell ref="A1:E1"/>
    <mergeCell ref="A5:F5"/>
    <mergeCell ref="A6:F6"/>
    <mergeCell ref="A11:D11"/>
    <mergeCell ref="E11:F11"/>
    <mergeCell ref="B14:F14"/>
    <mergeCell ref="B16:F16"/>
    <mergeCell ref="B8:F10"/>
    <mergeCell ref="B12:F12"/>
  </mergeCells>
  <phoneticPr fontId="11" type="noConversion"/>
  <pageMargins left="0.75" right="0.75" top="1" bottom="1" header="0.5" footer="0.5"/>
  <pageSetup paperSize="9" scale="85" fitToHeight="0" orientation="portrait" r:id="rId1"/>
  <headerFooter alignWithMargins="0"/>
  <rowBreaks count="1" manualBreakCount="1">
    <brk id="46" max="5" man="1"/>
  </rowBreaks>
  <customProperties>
    <customPr name="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91"/>
  <sheetViews>
    <sheetView tabSelected="1" view="pageBreakPreview" topLeftCell="A16" zoomScaleNormal="100" zoomScaleSheetLayoutView="100" workbookViewId="0">
      <selection activeCell="E27" sqref="E27"/>
    </sheetView>
  </sheetViews>
  <sheetFormatPr defaultColWidth="9" defaultRowHeight="16" x14ac:dyDescent="0.4"/>
  <cols>
    <col min="1" max="1" width="15.33203125" style="112" bestFit="1" customWidth="1"/>
    <col min="2" max="2" width="12.33203125" style="112" customWidth="1"/>
    <col min="3" max="5" width="14.58203125" style="112" customWidth="1"/>
    <col min="6" max="6" width="16.75" style="112" customWidth="1"/>
    <col min="7" max="7" width="15.75" style="112" customWidth="1"/>
    <col min="8" max="8" width="13.33203125" style="112" customWidth="1"/>
    <col min="9" max="16384" width="9" style="112"/>
  </cols>
  <sheetData>
    <row r="1" spans="1:8" x14ac:dyDescent="0.4">
      <c r="A1" s="290" t="s">
        <v>186</v>
      </c>
      <c r="B1" s="290"/>
      <c r="C1" s="290"/>
      <c r="D1" s="290"/>
      <c r="E1" s="290"/>
      <c r="F1" s="290"/>
      <c r="G1" s="111"/>
      <c r="H1" s="111"/>
    </row>
    <row r="3" spans="1:8" x14ac:dyDescent="0.4">
      <c r="B3" s="112" t="s">
        <v>182</v>
      </c>
      <c r="F3" s="109">
        <f>'LPG Regulations'!F3</f>
        <v>45016</v>
      </c>
    </row>
    <row r="5" spans="1:8" x14ac:dyDescent="0.4">
      <c r="A5" s="290" t="s">
        <v>101</v>
      </c>
      <c r="B5" s="290"/>
      <c r="C5" s="290"/>
      <c r="D5" s="290"/>
      <c r="E5" s="290"/>
      <c r="F5" s="290"/>
      <c r="G5" s="111"/>
      <c r="H5" s="111"/>
    </row>
    <row r="6" spans="1:8" x14ac:dyDescent="0.4">
      <c r="A6" s="290" t="s">
        <v>102</v>
      </c>
      <c r="B6" s="290"/>
      <c r="C6" s="290"/>
      <c r="D6" s="290"/>
      <c r="E6" s="290"/>
      <c r="F6" s="290"/>
      <c r="G6" s="111"/>
      <c r="H6" s="111"/>
    </row>
    <row r="7" spans="1:8" x14ac:dyDescent="0.4">
      <c r="A7" s="111"/>
      <c r="B7" s="111"/>
      <c r="C7" s="111"/>
      <c r="D7" s="111"/>
      <c r="E7" s="111"/>
      <c r="F7" s="111"/>
      <c r="G7" s="111"/>
      <c r="H7" s="243"/>
    </row>
    <row r="8" spans="1:8" x14ac:dyDescent="0.4">
      <c r="A8" s="291" t="s">
        <v>188</v>
      </c>
      <c r="B8" s="291"/>
      <c r="C8" s="291"/>
      <c r="D8" s="291"/>
      <c r="E8" s="291"/>
      <c r="F8" s="291"/>
      <c r="G8" s="111"/>
      <c r="H8" s="243"/>
    </row>
    <row r="10" spans="1:8" ht="27" customHeight="1" x14ac:dyDescent="0.4">
      <c r="A10" s="242"/>
      <c r="B10" s="288" t="s">
        <v>197</v>
      </c>
      <c r="C10" s="288"/>
      <c r="D10" s="288"/>
      <c r="E10" s="288"/>
      <c r="F10" s="288"/>
    </row>
    <row r="11" spans="1:8" ht="27" customHeight="1" x14ac:dyDescent="0.4">
      <c r="A11" s="242"/>
      <c r="B11" s="288"/>
      <c r="C11" s="288"/>
      <c r="D11" s="288"/>
      <c r="E11" s="288"/>
      <c r="F11" s="288"/>
    </row>
    <row r="12" spans="1:8" ht="27" customHeight="1" x14ac:dyDescent="0.4">
      <c r="A12" s="242"/>
      <c r="B12" s="288"/>
      <c r="C12" s="288"/>
      <c r="D12" s="288"/>
      <c r="E12" s="288"/>
      <c r="F12" s="288"/>
    </row>
    <row r="14" spans="1:8" x14ac:dyDescent="0.4">
      <c r="A14" s="111"/>
      <c r="B14" s="290" t="s">
        <v>103</v>
      </c>
      <c r="C14" s="290"/>
      <c r="D14" s="290"/>
      <c r="E14" s="290"/>
      <c r="F14" s="290"/>
      <c r="G14" s="244"/>
      <c r="H14" s="244"/>
    </row>
    <row r="15" spans="1:8" x14ac:dyDescent="0.4">
      <c r="A15" s="110"/>
      <c r="B15" s="111"/>
      <c r="C15" s="111"/>
      <c r="D15" s="111"/>
      <c r="E15" s="111"/>
      <c r="F15" s="111"/>
      <c r="G15" s="111"/>
      <c r="H15" s="111"/>
    </row>
    <row r="16" spans="1:8" x14ac:dyDescent="0.4">
      <c r="A16" s="175">
        <v>1</v>
      </c>
      <c r="B16" s="112" t="s">
        <v>172</v>
      </c>
    </row>
    <row r="17" spans="1:10" ht="15.65" customHeight="1" x14ac:dyDescent="0.4">
      <c r="A17" s="113"/>
      <c r="B17" s="288" t="s">
        <v>196</v>
      </c>
      <c r="C17" s="288"/>
      <c r="D17" s="288"/>
      <c r="E17" s="288"/>
      <c r="F17" s="288"/>
    </row>
    <row r="18" spans="1:10" x14ac:dyDescent="0.4">
      <c r="B18" s="288"/>
      <c r="C18" s="288"/>
      <c r="D18" s="288"/>
      <c r="E18" s="288"/>
      <c r="F18" s="288"/>
    </row>
    <row r="19" spans="1:10" x14ac:dyDescent="0.4">
      <c r="B19" s="288"/>
      <c r="C19" s="288"/>
      <c r="D19" s="288"/>
      <c r="E19" s="288"/>
      <c r="F19" s="288"/>
    </row>
    <row r="21" spans="1:10" x14ac:dyDescent="0.4">
      <c r="A21" s="112">
        <v>2</v>
      </c>
      <c r="B21" s="283" t="s">
        <v>198</v>
      </c>
      <c r="C21" s="283"/>
      <c r="D21" s="283"/>
      <c r="E21" s="283"/>
      <c r="F21" s="283"/>
    </row>
    <row r="22" spans="1:10" x14ac:dyDescent="0.4">
      <c r="B22" s="283"/>
      <c r="C22" s="283"/>
      <c r="D22" s="283"/>
      <c r="E22" s="283"/>
      <c r="F22" s="283"/>
    </row>
    <row r="23" spans="1:10" x14ac:dyDescent="0.4">
      <c r="B23" s="166"/>
    </row>
    <row r="24" spans="1:10" x14ac:dyDescent="0.4">
      <c r="A24" s="166">
        <v>3</v>
      </c>
      <c r="B24" s="293" t="s">
        <v>189</v>
      </c>
      <c r="C24" s="294"/>
      <c r="D24" s="294"/>
      <c r="E24" s="294"/>
      <c r="F24" s="295"/>
      <c r="G24" s="167"/>
      <c r="H24" s="167"/>
      <c r="I24" s="166"/>
      <c r="J24" s="166"/>
    </row>
    <row r="25" spans="1:10" x14ac:dyDescent="0.4">
      <c r="A25" s="166"/>
      <c r="B25" s="98"/>
      <c r="C25" s="292" t="s">
        <v>104</v>
      </c>
      <c r="D25" s="292"/>
      <c r="E25" s="173" t="s">
        <v>105</v>
      </c>
      <c r="F25" s="93"/>
      <c r="I25" s="168"/>
    </row>
    <row r="26" spans="1:10" x14ac:dyDescent="0.4">
      <c r="B26" s="98"/>
      <c r="C26" s="93" t="s">
        <v>106</v>
      </c>
      <c r="D26" s="93" t="s">
        <v>107</v>
      </c>
      <c r="E26" s="93" t="s">
        <v>106</v>
      </c>
      <c r="F26" s="93" t="s">
        <v>107</v>
      </c>
      <c r="I26" s="169"/>
    </row>
    <row r="27" spans="1:10" x14ac:dyDescent="0.4">
      <c r="B27" s="98" t="s">
        <v>108</v>
      </c>
      <c r="C27" s="102">
        <f>Petrol!K11</f>
        <v>2192</v>
      </c>
      <c r="D27" s="102">
        <f>Petrol!K84</f>
        <v>2225</v>
      </c>
      <c r="E27" s="102">
        <f>C27</f>
        <v>2192</v>
      </c>
      <c r="F27" s="102">
        <f>Petrol!K156</f>
        <v>2225</v>
      </c>
      <c r="I27" s="170"/>
    </row>
    <row r="28" spans="1:10" x14ac:dyDescent="0.4">
      <c r="B28" s="98" t="s">
        <v>109</v>
      </c>
      <c r="C28" s="102">
        <f>Petrol!K12</f>
        <v>2198</v>
      </c>
      <c r="D28" s="102">
        <f>Petrol!K85</f>
        <v>2231</v>
      </c>
      <c r="E28" s="102">
        <f t="shared" ref="E28:E51" si="0">C28</f>
        <v>2198</v>
      </c>
      <c r="F28" s="102">
        <f>Petrol!K157</f>
        <v>2231</v>
      </c>
      <c r="I28" s="170"/>
    </row>
    <row r="29" spans="1:10" x14ac:dyDescent="0.4">
      <c r="B29" s="98" t="s">
        <v>110</v>
      </c>
      <c r="C29" s="102">
        <f>Petrol!K13</f>
        <v>2203</v>
      </c>
      <c r="D29" s="102">
        <f>Petrol!K86</f>
        <v>2236</v>
      </c>
      <c r="E29" s="102">
        <f t="shared" si="0"/>
        <v>2203</v>
      </c>
      <c r="F29" s="102">
        <f>Petrol!K158</f>
        <v>2236</v>
      </c>
      <c r="I29" s="170"/>
    </row>
    <row r="30" spans="1:10" x14ac:dyDescent="0.4">
      <c r="B30" s="98" t="s">
        <v>111</v>
      </c>
      <c r="C30" s="102">
        <f>Petrol!K14</f>
        <v>2210</v>
      </c>
      <c r="D30" s="102">
        <f>Petrol!K87</f>
        <v>2243</v>
      </c>
      <c r="E30" s="102">
        <f t="shared" si="0"/>
        <v>2210</v>
      </c>
      <c r="F30" s="102">
        <f>Petrol!K159</f>
        <v>2243</v>
      </c>
      <c r="I30" s="170"/>
    </row>
    <row r="31" spans="1:10" x14ac:dyDescent="0.4">
      <c r="B31" s="98" t="s">
        <v>112</v>
      </c>
      <c r="C31" s="102">
        <f>Petrol!K15</f>
        <v>2220</v>
      </c>
      <c r="D31" s="102">
        <f>Petrol!K88</f>
        <v>2253</v>
      </c>
      <c r="E31" s="102">
        <f t="shared" si="0"/>
        <v>2220</v>
      </c>
      <c r="F31" s="102">
        <f>Petrol!K160</f>
        <v>2253</v>
      </c>
      <c r="I31" s="170"/>
    </row>
    <row r="32" spans="1:10" x14ac:dyDescent="0.4">
      <c r="B32" s="98" t="s">
        <v>113</v>
      </c>
      <c r="C32" s="102">
        <f>Petrol!K16</f>
        <v>2234</v>
      </c>
      <c r="D32" s="102">
        <f>Petrol!K89</f>
        <v>2267</v>
      </c>
      <c r="E32" s="102">
        <f t="shared" si="0"/>
        <v>2234</v>
      </c>
      <c r="F32" s="102">
        <f>Petrol!K161</f>
        <v>2267</v>
      </c>
      <c r="I32" s="170"/>
    </row>
    <row r="33" spans="2:9" x14ac:dyDescent="0.4">
      <c r="B33" s="98" t="s">
        <v>114</v>
      </c>
      <c r="C33" s="102">
        <f>Petrol!K17</f>
        <v>2246</v>
      </c>
      <c r="D33" s="102">
        <f>Petrol!K90</f>
        <v>2279</v>
      </c>
      <c r="E33" s="102">
        <f t="shared" si="0"/>
        <v>2246</v>
      </c>
      <c r="F33" s="102">
        <f>Petrol!K162</f>
        <v>2279</v>
      </c>
      <c r="I33" s="170"/>
    </row>
    <row r="34" spans="2:9" x14ac:dyDescent="0.4">
      <c r="B34" s="98" t="s">
        <v>115</v>
      </c>
      <c r="C34" s="102">
        <f>Petrol!K18</f>
        <v>2270</v>
      </c>
      <c r="D34" s="102">
        <f>Petrol!K91</f>
        <v>2303</v>
      </c>
      <c r="E34" s="102">
        <f t="shared" si="0"/>
        <v>2270</v>
      </c>
      <c r="F34" s="102">
        <f>Petrol!K163</f>
        <v>2303</v>
      </c>
      <c r="I34" s="170"/>
    </row>
    <row r="35" spans="2:9" x14ac:dyDescent="0.4">
      <c r="B35" s="98" t="s">
        <v>116</v>
      </c>
      <c r="C35" s="102">
        <f>Petrol!K19</f>
        <v>2295</v>
      </c>
      <c r="D35" s="102">
        <f>Petrol!K92</f>
        <v>2328</v>
      </c>
      <c r="E35" s="102">
        <f t="shared" si="0"/>
        <v>2295</v>
      </c>
      <c r="F35" s="102">
        <f>Petrol!K164</f>
        <v>2328</v>
      </c>
      <c r="I35" s="170"/>
    </row>
    <row r="36" spans="2:9" x14ac:dyDescent="0.4">
      <c r="B36" s="98" t="s">
        <v>117</v>
      </c>
      <c r="C36" s="102">
        <f>Petrol!K20</f>
        <v>2301</v>
      </c>
      <c r="D36" s="102">
        <f>Petrol!K93</f>
        <v>2334</v>
      </c>
      <c r="E36" s="102">
        <f t="shared" si="0"/>
        <v>2301</v>
      </c>
      <c r="F36" s="102">
        <f>Petrol!K165</f>
        <v>2334</v>
      </c>
      <c r="I36" s="170"/>
    </row>
    <row r="37" spans="2:9" x14ac:dyDescent="0.4">
      <c r="B37" s="98" t="s">
        <v>118</v>
      </c>
      <c r="C37" s="102">
        <f>Petrol!K21</f>
        <v>2345</v>
      </c>
      <c r="D37" s="102">
        <f>Petrol!K94</f>
        <v>2378</v>
      </c>
      <c r="E37" s="102">
        <f t="shared" si="0"/>
        <v>2345</v>
      </c>
      <c r="F37" s="102">
        <f>Petrol!K166</f>
        <v>2378</v>
      </c>
      <c r="I37" s="170"/>
    </row>
    <row r="38" spans="2:9" x14ac:dyDescent="0.4">
      <c r="B38" s="98" t="s">
        <v>119</v>
      </c>
      <c r="C38" s="102">
        <f>Petrol!K22</f>
        <v>2354</v>
      </c>
      <c r="D38" s="102">
        <f>Petrol!K95</f>
        <v>2387</v>
      </c>
      <c r="E38" s="102">
        <f t="shared" si="0"/>
        <v>2354</v>
      </c>
      <c r="F38" s="102">
        <f>Petrol!K167</f>
        <v>2387</v>
      </c>
      <c r="I38" s="170"/>
    </row>
    <row r="39" spans="2:9" x14ac:dyDescent="0.4">
      <c r="B39" s="98" t="s">
        <v>120</v>
      </c>
      <c r="C39" s="102">
        <f>Petrol!K23</f>
        <v>2313</v>
      </c>
      <c r="D39" s="102">
        <f>Petrol!K96</f>
        <v>2346</v>
      </c>
      <c r="E39" s="102">
        <f t="shared" si="0"/>
        <v>2313</v>
      </c>
      <c r="F39" s="102">
        <f>Petrol!K168</f>
        <v>2346</v>
      </c>
      <c r="I39" s="170"/>
    </row>
    <row r="40" spans="2:9" x14ac:dyDescent="0.4">
      <c r="B40" s="98" t="s">
        <v>121</v>
      </c>
      <c r="C40" s="102">
        <f>Petrol!K24</f>
        <v>2356</v>
      </c>
      <c r="D40" s="102">
        <f>Petrol!K97</f>
        <v>2389</v>
      </c>
      <c r="E40" s="102">
        <f t="shared" si="0"/>
        <v>2356</v>
      </c>
      <c r="F40" s="102">
        <f>Petrol!K169</f>
        <v>2389</v>
      </c>
      <c r="I40" s="170"/>
    </row>
    <row r="41" spans="2:9" x14ac:dyDescent="0.4">
      <c r="B41" s="98" t="s">
        <v>122</v>
      </c>
      <c r="C41" s="102">
        <f>Petrol!K25</f>
        <v>2344</v>
      </c>
      <c r="D41" s="102">
        <f>Petrol!K98</f>
        <v>2377</v>
      </c>
      <c r="E41" s="102">
        <f t="shared" si="0"/>
        <v>2344</v>
      </c>
      <c r="F41" s="102">
        <f>Petrol!K170</f>
        <v>2377</v>
      </c>
      <c r="I41" s="170"/>
    </row>
    <row r="42" spans="2:9" x14ac:dyDescent="0.4">
      <c r="B42" s="98" t="s">
        <v>123</v>
      </c>
      <c r="C42" s="102">
        <f>Petrol!K26</f>
        <v>2246</v>
      </c>
      <c r="D42" s="102">
        <f>Petrol!K99</f>
        <v>2279</v>
      </c>
      <c r="E42" s="102">
        <f t="shared" si="0"/>
        <v>2246</v>
      </c>
      <c r="F42" s="102">
        <f>Petrol!K171</f>
        <v>2279</v>
      </c>
      <c r="I42" s="170"/>
    </row>
    <row r="43" spans="2:9" x14ac:dyDescent="0.4">
      <c r="B43" s="98" t="s">
        <v>70</v>
      </c>
      <c r="C43" s="102">
        <f>Petrol!K27</f>
        <v>2344</v>
      </c>
      <c r="D43" s="102">
        <f>Petrol!K100</f>
        <v>2377</v>
      </c>
      <c r="E43" s="102">
        <f t="shared" si="0"/>
        <v>2344</v>
      </c>
      <c r="F43" s="102">
        <f>Petrol!K172</f>
        <v>2377</v>
      </c>
      <c r="I43" s="170"/>
    </row>
    <row r="44" spans="2:9" x14ac:dyDescent="0.4">
      <c r="B44" s="98" t="s">
        <v>124</v>
      </c>
      <c r="C44" s="102">
        <f>Petrol!K30</f>
        <v>2211</v>
      </c>
      <c r="D44" s="102">
        <f>Petrol!K103</f>
        <v>2244</v>
      </c>
      <c r="E44" s="102">
        <f t="shared" si="0"/>
        <v>2211</v>
      </c>
      <c r="F44" s="102">
        <f>Petrol!K175</f>
        <v>2244</v>
      </c>
      <c r="I44" s="170"/>
    </row>
    <row r="45" spans="2:9" x14ac:dyDescent="0.4">
      <c r="B45" s="98" t="s">
        <v>125</v>
      </c>
      <c r="C45" s="102">
        <f>Petrol!K31</f>
        <v>2224</v>
      </c>
      <c r="D45" s="102">
        <f>Petrol!K104</f>
        <v>2257</v>
      </c>
      <c r="E45" s="102">
        <f t="shared" si="0"/>
        <v>2224</v>
      </c>
      <c r="F45" s="102">
        <f>Petrol!K176</f>
        <v>2257</v>
      </c>
      <c r="I45" s="170"/>
    </row>
    <row r="46" spans="2:9" x14ac:dyDescent="0.4">
      <c r="B46" s="98" t="s">
        <v>126</v>
      </c>
      <c r="C46" s="102">
        <f>Petrol!K32</f>
        <v>2217</v>
      </c>
      <c r="D46" s="102">
        <f>Petrol!K105</f>
        <v>2250</v>
      </c>
      <c r="E46" s="102">
        <f t="shared" si="0"/>
        <v>2217</v>
      </c>
      <c r="F46" s="102">
        <f>Petrol!K177</f>
        <v>2250</v>
      </c>
      <c r="I46" s="170"/>
    </row>
    <row r="47" spans="2:9" x14ac:dyDescent="0.4">
      <c r="B47" s="98" t="s">
        <v>127</v>
      </c>
      <c r="C47" s="102">
        <f>Petrol!K33</f>
        <v>2228</v>
      </c>
      <c r="D47" s="102">
        <f>Petrol!K106</f>
        <v>2261</v>
      </c>
      <c r="E47" s="102">
        <f t="shared" si="0"/>
        <v>2228</v>
      </c>
      <c r="F47" s="102">
        <f>Petrol!K178</f>
        <v>2261</v>
      </c>
      <c r="I47" s="170"/>
    </row>
    <row r="48" spans="2:9" x14ac:dyDescent="0.4">
      <c r="B48" s="98" t="s">
        <v>128</v>
      </c>
      <c r="C48" s="102">
        <f>Petrol!K34</f>
        <v>2243</v>
      </c>
      <c r="D48" s="102">
        <f>Petrol!K107</f>
        <v>2276</v>
      </c>
      <c r="E48" s="102">
        <f t="shared" si="0"/>
        <v>2243</v>
      </c>
      <c r="F48" s="102">
        <f>Petrol!K179</f>
        <v>2276</v>
      </c>
      <c r="I48" s="170"/>
    </row>
    <row r="49" spans="1:10" x14ac:dyDescent="0.4">
      <c r="B49" s="98" t="s">
        <v>129</v>
      </c>
      <c r="C49" s="102">
        <f>Petrol!K35</f>
        <v>2240</v>
      </c>
      <c r="D49" s="102">
        <f>Petrol!K108</f>
        <v>2273</v>
      </c>
      <c r="E49" s="102">
        <f t="shared" si="0"/>
        <v>2240</v>
      </c>
      <c r="F49" s="102">
        <f>Petrol!K180</f>
        <v>2273</v>
      </c>
      <c r="I49" s="170"/>
    </row>
    <row r="50" spans="1:10" x14ac:dyDescent="0.4">
      <c r="A50" s="172"/>
      <c r="B50" s="98" t="s">
        <v>130</v>
      </c>
      <c r="C50" s="102">
        <f>Petrol!K36</f>
        <v>2254</v>
      </c>
      <c r="D50" s="102">
        <f>Petrol!K109</f>
        <v>2287</v>
      </c>
      <c r="E50" s="102">
        <f t="shared" si="0"/>
        <v>2254</v>
      </c>
      <c r="F50" s="102">
        <f>Petrol!K181</f>
        <v>2287</v>
      </c>
      <c r="I50" s="170"/>
    </row>
    <row r="51" spans="1:10" x14ac:dyDescent="0.4">
      <c r="B51" s="98" t="s">
        <v>131</v>
      </c>
      <c r="C51" s="102">
        <f>Petrol!K37</f>
        <v>2259</v>
      </c>
      <c r="D51" s="102">
        <f>Petrol!K110</f>
        <v>2292</v>
      </c>
      <c r="E51" s="102">
        <f t="shared" si="0"/>
        <v>2259</v>
      </c>
      <c r="F51" s="102">
        <f>Petrol!K182</f>
        <v>2292</v>
      </c>
      <c r="I51" s="170"/>
    </row>
    <row r="52" spans="1:10" x14ac:dyDescent="0.4">
      <c r="B52" s="96"/>
      <c r="C52" s="96"/>
      <c r="D52" s="96"/>
      <c r="E52" s="96"/>
      <c r="F52" s="96"/>
    </row>
    <row r="53" spans="1:10" x14ac:dyDescent="0.4">
      <c r="B53" s="96"/>
      <c r="C53" s="96"/>
      <c r="D53" s="96"/>
      <c r="E53" s="96"/>
      <c r="F53" s="96"/>
    </row>
    <row r="54" spans="1:10" x14ac:dyDescent="0.4">
      <c r="B54" s="296" t="str">
        <f>B24</f>
        <v>Petrol price zones</v>
      </c>
      <c r="C54" s="296"/>
      <c r="D54" s="296"/>
      <c r="E54" s="296"/>
      <c r="F54" s="296"/>
      <c r="G54" s="167"/>
      <c r="H54" s="167"/>
      <c r="I54" s="166"/>
      <c r="J54" s="166"/>
    </row>
    <row r="55" spans="1:10" x14ac:dyDescent="0.4">
      <c r="A55" s="166"/>
      <c r="B55" s="98"/>
      <c r="C55" s="292" t="s">
        <v>104</v>
      </c>
      <c r="D55" s="292"/>
      <c r="E55" s="173" t="s">
        <v>105</v>
      </c>
      <c r="F55" s="93"/>
      <c r="I55" s="168"/>
    </row>
    <row r="56" spans="1:10" x14ac:dyDescent="0.4">
      <c r="B56" s="98"/>
      <c r="C56" s="93" t="s">
        <v>106</v>
      </c>
      <c r="D56" s="93" t="s">
        <v>107</v>
      </c>
      <c r="E56" s="93" t="s">
        <v>106</v>
      </c>
      <c r="F56" s="93" t="s">
        <v>107</v>
      </c>
      <c r="I56" s="169"/>
    </row>
    <row r="57" spans="1:10" x14ac:dyDescent="0.4">
      <c r="B57" s="98" t="s">
        <v>132</v>
      </c>
      <c r="C57" s="104">
        <f>Petrol!K38</f>
        <v>2271</v>
      </c>
      <c r="D57" s="102">
        <f>Petrol!K111</f>
        <v>2304</v>
      </c>
      <c r="E57" s="174">
        <f>C57</f>
        <v>2271</v>
      </c>
      <c r="F57" s="104">
        <f>Petrol!K183</f>
        <v>2304</v>
      </c>
      <c r="I57" s="170"/>
    </row>
    <row r="58" spans="1:10" x14ac:dyDescent="0.4">
      <c r="B58" s="98" t="s">
        <v>133</v>
      </c>
      <c r="C58" s="104">
        <f>Petrol!K41</f>
        <v>2234</v>
      </c>
      <c r="D58" s="102">
        <f>Petrol!K114</f>
        <v>2267</v>
      </c>
      <c r="E58" s="174">
        <f t="shared" ref="E58:E85" si="1">C58</f>
        <v>2234</v>
      </c>
      <c r="F58" s="104">
        <f>Petrol!K186</f>
        <v>2267</v>
      </c>
      <c r="I58" s="170"/>
    </row>
    <row r="59" spans="1:10" x14ac:dyDescent="0.4">
      <c r="B59" s="98" t="s">
        <v>134</v>
      </c>
      <c r="C59" s="104">
        <f>Petrol!K42</f>
        <v>2244</v>
      </c>
      <c r="D59" s="102">
        <f>Petrol!K115</f>
        <v>2277</v>
      </c>
      <c r="E59" s="174">
        <f t="shared" si="1"/>
        <v>2244</v>
      </c>
      <c r="F59" s="104">
        <f>Petrol!K187</f>
        <v>2277</v>
      </c>
      <c r="I59" s="170"/>
    </row>
    <row r="60" spans="1:10" x14ac:dyDescent="0.4">
      <c r="A60" s="166"/>
      <c r="B60" s="98" t="s">
        <v>135</v>
      </c>
      <c r="C60" s="104">
        <f>Petrol!K43</f>
        <v>2259</v>
      </c>
      <c r="D60" s="102">
        <f>Petrol!K116</f>
        <v>2292</v>
      </c>
      <c r="E60" s="174">
        <f t="shared" si="1"/>
        <v>2259</v>
      </c>
      <c r="F60" s="104">
        <f>Petrol!K188</f>
        <v>2292</v>
      </c>
      <c r="I60" s="170"/>
    </row>
    <row r="61" spans="1:10" x14ac:dyDescent="0.4">
      <c r="A61" s="166"/>
      <c r="B61" s="98" t="s">
        <v>136</v>
      </c>
      <c r="C61" s="104">
        <f>Petrol!K44</f>
        <v>2280</v>
      </c>
      <c r="D61" s="102">
        <f>Petrol!K117</f>
        <v>2313</v>
      </c>
      <c r="E61" s="174">
        <f t="shared" si="1"/>
        <v>2280</v>
      </c>
      <c r="F61" s="104">
        <f>Petrol!K189</f>
        <v>2313</v>
      </c>
      <c r="I61" s="170"/>
    </row>
    <row r="62" spans="1:10" x14ac:dyDescent="0.4">
      <c r="B62" s="98" t="s">
        <v>137</v>
      </c>
      <c r="C62" s="104">
        <f>Petrol!K45</f>
        <v>2264</v>
      </c>
      <c r="D62" s="102">
        <f>Petrol!K118</f>
        <v>2297</v>
      </c>
      <c r="E62" s="174">
        <f t="shared" si="1"/>
        <v>2264</v>
      </c>
      <c r="F62" s="104">
        <f>Petrol!K190</f>
        <v>2297</v>
      </c>
      <c r="I62" s="170"/>
    </row>
    <row r="63" spans="1:10" x14ac:dyDescent="0.4">
      <c r="B63" s="98" t="s">
        <v>138</v>
      </c>
      <c r="C63" s="104">
        <f>Petrol!K46</f>
        <v>2283</v>
      </c>
      <c r="D63" s="102">
        <f>Petrol!K119</f>
        <v>2316</v>
      </c>
      <c r="E63" s="174">
        <f t="shared" si="1"/>
        <v>2283</v>
      </c>
      <c r="F63" s="104">
        <f>Petrol!K191</f>
        <v>2316</v>
      </c>
      <c r="I63" s="170"/>
    </row>
    <row r="64" spans="1:10" x14ac:dyDescent="0.4">
      <c r="B64" s="98" t="s">
        <v>139</v>
      </c>
      <c r="C64" s="104">
        <f>Petrol!K47</f>
        <v>2307</v>
      </c>
      <c r="D64" s="102">
        <f>Petrol!K120</f>
        <v>2340</v>
      </c>
      <c r="E64" s="174">
        <f t="shared" si="1"/>
        <v>2307</v>
      </c>
      <c r="F64" s="104">
        <f>Petrol!K192</f>
        <v>2340</v>
      </c>
      <c r="I64" s="170"/>
    </row>
    <row r="65" spans="2:9" x14ac:dyDescent="0.4">
      <c r="B65" s="98" t="s">
        <v>140</v>
      </c>
      <c r="C65" s="104">
        <f>Petrol!K48</f>
        <v>2310</v>
      </c>
      <c r="D65" s="102">
        <f>Petrol!K121</f>
        <v>2343</v>
      </c>
      <c r="E65" s="174">
        <f t="shared" si="1"/>
        <v>2310</v>
      </c>
      <c r="F65" s="104">
        <f>Petrol!K193</f>
        <v>2343</v>
      </c>
      <c r="I65" s="170"/>
    </row>
    <row r="66" spans="2:9" x14ac:dyDescent="0.4">
      <c r="B66" s="98" t="s">
        <v>141</v>
      </c>
      <c r="C66" s="104">
        <f>Petrol!K49</f>
        <v>2329</v>
      </c>
      <c r="D66" s="102">
        <f>Petrol!K122</f>
        <v>2362</v>
      </c>
      <c r="E66" s="174">
        <f t="shared" si="1"/>
        <v>2329</v>
      </c>
      <c r="F66" s="104">
        <f>Petrol!K194</f>
        <v>2362</v>
      </c>
      <c r="I66" s="170"/>
    </row>
    <row r="67" spans="2:9" x14ac:dyDescent="0.4">
      <c r="B67" s="98" t="s">
        <v>142</v>
      </c>
      <c r="C67" s="104">
        <f>Petrol!K50</f>
        <v>2350</v>
      </c>
      <c r="D67" s="102">
        <f>Petrol!K123</f>
        <v>2383</v>
      </c>
      <c r="E67" s="174">
        <f t="shared" si="1"/>
        <v>2350</v>
      </c>
      <c r="F67" s="104">
        <f>Petrol!K195</f>
        <v>2383</v>
      </c>
      <c r="I67" s="170"/>
    </row>
    <row r="68" spans="2:9" x14ac:dyDescent="0.4">
      <c r="B68" s="98" t="s">
        <v>143</v>
      </c>
      <c r="C68" s="104">
        <f>Petrol!K51</f>
        <v>2334</v>
      </c>
      <c r="D68" s="102">
        <f>Petrol!K124</f>
        <v>2367</v>
      </c>
      <c r="E68" s="174">
        <f t="shared" si="1"/>
        <v>2334</v>
      </c>
      <c r="F68" s="104">
        <f>Petrol!K196</f>
        <v>2367</v>
      </c>
      <c r="I68" s="170"/>
    </row>
    <row r="69" spans="2:9" x14ac:dyDescent="0.4">
      <c r="B69" s="98" t="s">
        <v>144</v>
      </c>
      <c r="C69" s="104">
        <f>Petrol!K52</f>
        <v>2332</v>
      </c>
      <c r="D69" s="102">
        <f>Petrol!K125</f>
        <v>2365</v>
      </c>
      <c r="E69" s="174">
        <f t="shared" si="1"/>
        <v>2332</v>
      </c>
      <c r="F69" s="104">
        <f>Petrol!K197</f>
        <v>2365</v>
      </c>
      <c r="I69" s="170"/>
    </row>
    <row r="70" spans="2:9" x14ac:dyDescent="0.4">
      <c r="B70" s="98" t="s">
        <v>145</v>
      </c>
      <c r="C70" s="104">
        <f>Petrol!K53</f>
        <v>2352</v>
      </c>
      <c r="D70" s="102">
        <f>Petrol!K126</f>
        <v>2385</v>
      </c>
      <c r="E70" s="174">
        <f t="shared" si="1"/>
        <v>2352</v>
      </c>
      <c r="F70" s="104">
        <f>Petrol!K198</f>
        <v>2385</v>
      </c>
      <c r="I70" s="170"/>
    </row>
    <row r="71" spans="2:9" x14ac:dyDescent="0.4">
      <c r="B71" s="98" t="s">
        <v>146</v>
      </c>
      <c r="C71" s="104">
        <f>Petrol!K54</f>
        <v>2259</v>
      </c>
      <c r="D71" s="102">
        <f>Petrol!K127</f>
        <v>2292</v>
      </c>
      <c r="E71" s="174">
        <f t="shared" si="1"/>
        <v>2259</v>
      </c>
      <c r="F71" s="104">
        <f>Petrol!K199</f>
        <v>2292</v>
      </c>
      <c r="I71" s="170"/>
    </row>
    <row r="72" spans="2:9" x14ac:dyDescent="0.4">
      <c r="B72" s="98" t="s">
        <v>147</v>
      </c>
      <c r="C72" s="104">
        <f>Petrol!K55</f>
        <v>2280</v>
      </c>
      <c r="D72" s="102">
        <f>Petrol!K128</f>
        <v>2313</v>
      </c>
      <c r="E72" s="174">
        <f t="shared" si="1"/>
        <v>2280</v>
      </c>
      <c r="F72" s="104">
        <f>Petrol!K200</f>
        <v>2313</v>
      </c>
      <c r="I72" s="170"/>
    </row>
    <row r="73" spans="2:9" x14ac:dyDescent="0.4">
      <c r="B73" s="98" t="s">
        <v>148</v>
      </c>
      <c r="C73" s="104">
        <f>Petrol!K56</f>
        <v>2283</v>
      </c>
      <c r="D73" s="102">
        <f>Petrol!K129</f>
        <v>2316</v>
      </c>
      <c r="E73" s="174">
        <f t="shared" si="1"/>
        <v>2283</v>
      </c>
      <c r="F73" s="104">
        <f>Petrol!K201</f>
        <v>2316</v>
      </c>
      <c r="I73" s="170"/>
    </row>
    <row r="74" spans="2:9" x14ac:dyDescent="0.4">
      <c r="B74" s="98" t="s">
        <v>149</v>
      </c>
      <c r="C74" s="104">
        <f>Petrol!K57</f>
        <v>2307</v>
      </c>
      <c r="D74" s="102">
        <f>Petrol!K130</f>
        <v>2340</v>
      </c>
      <c r="E74" s="174">
        <f t="shared" si="1"/>
        <v>2307</v>
      </c>
      <c r="F74" s="104">
        <f>Petrol!K202</f>
        <v>2340</v>
      </c>
      <c r="I74" s="170"/>
    </row>
    <row r="75" spans="2:9" x14ac:dyDescent="0.4">
      <c r="B75" s="98" t="s">
        <v>75</v>
      </c>
      <c r="C75" s="104">
        <f>Petrol!K58</f>
        <v>2310</v>
      </c>
      <c r="D75" s="102">
        <f>Petrol!K131</f>
        <v>2343</v>
      </c>
      <c r="E75" s="174">
        <f t="shared" si="1"/>
        <v>2310</v>
      </c>
      <c r="F75" s="104">
        <f>Petrol!K203</f>
        <v>2343</v>
      </c>
      <c r="I75" s="170"/>
    </row>
    <row r="76" spans="2:9" x14ac:dyDescent="0.4">
      <c r="B76" s="98" t="s">
        <v>150</v>
      </c>
      <c r="C76" s="104">
        <f>Petrol!K59</f>
        <v>2329</v>
      </c>
      <c r="D76" s="102">
        <f>Petrol!K132</f>
        <v>2362</v>
      </c>
      <c r="E76" s="174">
        <f t="shared" si="1"/>
        <v>2329</v>
      </c>
      <c r="F76" s="104">
        <f>Petrol!K204</f>
        <v>2362</v>
      </c>
      <c r="I76" s="170"/>
    </row>
    <row r="77" spans="2:9" x14ac:dyDescent="0.4">
      <c r="B77" s="98" t="s">
        <v>151</v>
      </c>
      <c r="C77" s="104">
        <f>Petrol!K60</f>
        <v>2350</v>
      </c>
      <c r="D77" s="102">
        <f>Petrol!K133</f>
        <v>2383</v>
      </c>
      <c r="E77" s="174">
        <f t="shared" si="1"/>
        <v>2350</v>
      </c>
      <c r="F77" s="104">
        <f>Petrol!K205</f>
        <v>2383</v>
      </c>
      <c r="I77" s="170"/>
    </row>
    <row r="78" spans="2:9" x14ac:dyDescent="0.4">
      <c r="B78" s="98" t="s">
        <v>152</v>
      </c>
      <c r="C78" s="104">
        <f>Petrol!K61</f>
        <v>2352</v>
      </c>
      <c r="D78" s="102">
        <f>Petrol!K134</f>
        <v>2385</v>
      </c>
      <c r="E78" s="174">
        <f t="shared" si="1"/>
        <v>2352</v>
      </c>
      <c r="F78" s="104">
        <f>Petrol!K206</f>
        <v>2385</v>
      </c>
      <c r="I78" s="170"/>
    </row>
    <row r="79" spans="2:9" x14ac:dyDescent="0.4">
      <c r="B79" s="98" t="s">
        <v>153</v>
      </c>
      <c r="C79" s="104">
        <f>Petrol!K64</f>
        <v>2271</v>
      </c>
      <c r="D79" s="102">
        <f>Petrol!K137</f>
        <v>2304</v>
      </c>
      <c r="E79" s="174">
        <f t="shared" si="1"/>
        <v>2271</v>
      </c>
      <c r="F79" s="104">
        <f>Petrol!K209</f>
        <v>2304</v>
      </c>
      <c r="I79" s="170"/>
    </row>
    <row r="80" spans="2:9" x14ac:dyDescent="0.4">
      <c r="B80" s="98" t="s">
        <v>154</v>
      </c>
      <c r="C80" s="104">
        <f>Petrol!K65</f>
        <v>2295</v>
      </c>
      <c r="D80" s="102">
        <f>Petrol!K138</f>
        <v>2328</v>
      </c>
      <c r="E80" s="174">
        <f t="shared" si="1"/>
        <v>2295</v>
      </c>
      <c r="F80" s="104">
        <f>Petrol!K210</f>
        <v>2328</v>
      </c>
      <c r="I80" s="170"/>
    </row>
    <row r="81" spans="1:9" x14ac:dyDescent="0.4">
      <c r="B81" s="98" t="s">
        <v>155</v>
      </c>
      <c r="C81" s="104">
        <f>Petrol!K66</f>
        <v>2313</v>
      </c>
      <c r="D81" s="102">
        <f>Petrol!K139</f>
        <v>2346</v>
      </c>
      <c r="E81" s="174">
        <f t="shared" si="1"/>
        <v>2313</v>
      </c>
      <c r="F81" s="104">
        <f>Petrol!K211</f>
        <v>2346</v>
      </c>
      <c r="I81" s="170"/>
    </row>
    <row r="82" spans="1:9" x14ac:dyDescent="0.4">
      <c r="B82" s="98" t="s">
        <v>156</v>
      </c>
      <c r="C82" s="104">
        <f>Petrol!K67</f>
        <v>2310</v>
      </c>
      <c r="D82" s="102">
        <f>Petrol!K140</f>
        <v>2343</v>
      </c>
      <c r="E82" s="174">
        <f t="shared" si="1"/>
        <v>2310</v>
      </c>
      <c r="F82" s="104">
        <f>Petrol!K212</f>
        <v>2343</v>
      </c>
      <c r="I82" s="170"/>
    </row>
    <row r="83" spans="1:9" x14ac:dyDescent="0.4">
      <c r="B83" s="98" t="s">
        <v>157</v>
      </c>
      <c r="C83" s="104">
        <f>Petrol!K68</f>
        <v>2318</v>
      </c>
      <c r="D83" s="102">
        <f>Petrol!K141</f>
        <v>2351</v>
      </c>
      <c r="E83" s="174">
        <f t="shared" si="1"/>
        <v>2318</v>
      </c>
      <c r="F83" s="104">
        <f>Petrol!K213</f>
        <v>2351</v>
      </c>
      <c r="I83" s="170"/>
    </row>
    <row r="84" spans="1:9" x14ac:dyDescent="0.4">
      <c r="B84" s="98" t="s">
        <v>158</v>
      </c>
      <c r="C84" s="104">
        <f>Petrol!K69</f>
        <v>2317</v>
      </c>
      <c r="D84" s="102">
        <f>Petrol!K142</f>
        <v>2350</v>
      </c>
      <c r="E84" s="174">
        <f t="shared" si="1"/>
        <v>2317</v>
      </c>
      <c r="F84" s="104">
        <f>Petrol!K214</f>
        <v>2350</v>
      </c>
      <c r="I84" s="170"/>
    </row>
    <row r="85" spans="1:9" x14ac:dyDescent="0.4">
      <c r="B85" s="99" t="s">
        <v>159</v>
      </c>
      <c r="C85" s="104">
        <f>Petrol!K70</f>
        <v>2333</v>
      </c>
      <c r="D85" s="102">
        <f>Petrol!K143</f>
        <v>2366</v>
      </c>
      <c r="E85" s="174">
        <f t="shared" si="1"/>
        <v>2333</v>
      </c>
      <c r="F85" s="104">
        <f>Petrol!K215</f>
        <v>2366</v>
      </c>
      <c r="I85" s="171"/>
    </row>
    <row r="86" spans="1:9" x14ac:dyDescent="0.4">
      <c r="C86" s="172"/>
      <c r="D86" s="172"/>
      <c r="E86" s="171"/>
      <c r="F86" s="171"/>
      <c r="G86" s="171"/>
      <c r="H86" s="171"/>
    </row>
    <row r="87" spans="1:9" x14ac:dyDescent="0.4">
      <c r="A87" s="243">
        <v>4</v>
      </c>
      <c r="B87" s="243" t="s">
        <v>160</v>
      </c>
      <c r="F87" s="170"/>
    </row>
    <row r="88" spans="1:9" ht="37.25" customHeight="1" x14ac:dyDescent="0.4">
      <c r="A88" s="175"/>
      <c r="B88" s="283" t="s">
        <v>195</v>
      </c>
      <c r="C88" s="283"/>
      <c r="D88" s="283"/>
      <c r="E88" s="283"/>
      <c r="F88" s="283"/>
      <c r="G88" s="245"/>
      <c r="H88" s="243"/>
      <c r="I88" s="243"/>
    </row>
    <row r="89" spans="1:9" x14ac:dyDescent="0.4">
      <c r="A89" s="246"/>
    </row>
    <row r="90" spans="1:9" x14ac:dyDescent="0.4">
      <c r="A90" s="246"/>
      <c r="B90" s="243"/>
    </row>
    <row r="91" spans="1:9" x14ac:dyDescent="0.4">
      <c r="A91" s="246"/>
      <c r="B91" s="243"/>
    </row>
  </sheetData>
  <mergeCells count="13">
    <mergeCell ref="C25:D25"/>
    <mergeCell ref="C55:D55"/>
    <mergeCell ref="B24:F24"/>
    <mergeCell ref="B54:F54"/>
    <mergeCell ref="B88:F88"/>
    <mergeCell ref="B14:F14"/>
    <mergeCell ref="B17:F19"/>
    <mergeCell ref="B21:F22"/>
    <mergeCell ref="A1:F1"/>
    <mergeCell ref="A5:F5"/>
    <mergeCell ref="A6:F6"/>
    <mergeCell ref="A8:F8"/>
    <mergeCell ref="B10:F12"/>
  </mergeCells>
  <phoneticPr fontId="11" type="noConversion"/>
  <pageMargins left="0.35433070866141736" right="0.35433070866141736" top="0.39370078740157483" bottom="0.39370078740157483" header="0.51181102362204722" footer="0.51181102362204722"/>
  <pageSetup paperSize="9" scale="70" orientation="portrait" r:id="rId1"/>
  <headerFooter alignWithMargins="0"/>
  <rowBreaks count="1" manualBreakCount="1">
    <brk id="52" max="5" man="1"/>
  </rowBreaks>
  <customProperties>
    <customPr name="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FE4500FAA32734392D7DC7CEBC1B432" ma:contentTypeVersion="11" ma:contentTypeDescription="Create a new document." ma:contentTypeScope="" ma:versionID="f1ae0144ada346370157a49ebbb30e40">
  <xsd:schema xmlns:xsd="http://www.w3.org/2001/XMLSchema" xmlns:xs="http://www.w3.org/2001/XMLSchema" xmlns:p="http://schemas.microsoft.com/office/2006/metadata/properties" xmlns:ns3="a0952a05-08aa-48f1-bf56-ba0fc9f63e9d" xmlns:ns4="07a03e47-c52d-4489-9fdd-2f06a74cb0fc" targetNamespace="http://schemas.microsoft.com/office/2006/metadata/properties" ma:root="true" ma:fieldsID="585cfa85609b4d13ebd16e6b9d0d36c7" ns3:_="" ns4:_="">
    <xsd:import namespace="a0952a05-08aa-48f1-bf56-ba0fc9f63e9d"/>
    <xsd:import namespace="07a03e47-c52d-4489-9fdd-2f06a74cb0fc"/>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Tags"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952a05-08aa-48f1-bf56-ba0fc9f63e9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7a03e47-c52d-4489-9fdd-2f06a74cb0f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C37AC49-700C-4F7C-A78F-6B0D67BF5C16}">
  <ds:schemaRefs>
    <ds:schemaRef ds:uri="http://schemas.microsoft.com/sharepoint/v3/contenttype/forms"/>
  </ds:schemaRefs>
</ds:datastoreItem>
</file>

<file path=customXml/itemProps2.xml><?xml version="1.0" encoding="utf-8"?>
<ds:datastoreItem xmlns:ds="http://schemas.openxmlformats.org/officeDocument/2006/customXml" ds:itemID="{1BD79233-1A2D-4D0F-B481-5C61656ACE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952a05-08aa-48f1-bf56-ba0fc9f63e9d"/>
    <ds:schemaRef ds:uri="07a03e47-c52d-4489-9fdd-2f06a74cb0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89CBF0E-13B8-4482-9307-C576BF8FD405}">
  <ds:schemaRefs>
    <ds:schemaRef ds:uri="http://schemas.microsoft.com/office/2006/documentManagement/types"/>
    <ds:schemaRef ds:uri="http://schemas.microsoft.com/office/2006/metadata/properties"/>
    <ds:schemaRef ds:uri="07a03e47-c52d-4489-9fdd-2f06a74cb0fc"/>
    <ds:schemaRef ds:uri="http://purl.org/dc/dcmitype/"/>
    <ds:schemaRef ds:uri="http://purl.org/dc/terms/"/>
    <ds:schemaRef ds:uri="http://www.w3.org/XML/1998/namespace"/>
    <ds:schemaRef ds:uri="http://purl.org/dc/elements/1.1/"/>
    <ds:schemaRef ds:uri="http://schemas.microsoft.com/office/infopath/2007/PartnerControls"/>
    <ds:schemaRef ds:uri="http://schemas.openxmlformats.org/package/2006/metadata/core-properties"/>
    <ds:schemaRef ds:uri="a0952a05-08aa-48f1-bf56-ba0fc9f63e9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LPG</vt:lpstr>
      <vt:lpstr>Illuminating Paraffin</vt:lpstr>
      <vt:lpstr>Diesel</vt:lpstr>
      <vt:lpstr>Petrol</vt:lpstr>
      <vt:lpstr>LPG Regulations</vt:lpstr>
      <vt:lpstr>Petrol Regulations</vt:lpstr>
      <vt:lpstr>Diesel!Print_Area</vt:lpstr>
      <vt:lpstr>'Illuminating Paraffin'!Print_Area</vt:lpstr>
      <vt:lpstr>LPG!Print_Area</vt:lpstr>
      <vt:lpstr>'LPG Regulations'!Print_Area</vt:lpstr>
      <vt:lpstr>Petrol!Print_Area</vt:lpstr>
      <vt:lpstr>'Petrol Regulations'!Print_Area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Brendon Loncq</dc:creator>
  <cp:lastModifiedBy>Papali Bakane</cp:lastModifiedBy>
  <cp:lastPrinted>2023-02-24T08:16:56Z</cp:lastPrinted>
  <dcterms:created xsi:type="dcterms:W3CDTF">1999-04-30T13:31:58Z</dcterms:created>
  <dcterms:modified xsi:type="dcterms:W3CDTF">2023-04-03T10:47:24Z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0x010100DFE4500FAA32734392D7DC7CEBC1B432</vt:lpwstr>
  </property>
</Properties>
</file>