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heckCompatibility="1" defaultThemeVersion="124226"/>
  <mc:AlternateContent xmlns:mc="http://schemas.openxmlformats.org/markup-compatibility/2006">
    <mc:Choice Requires="x15">
      <x15ac:absPath xmlns:x15ac="http://schemas.microsoft.com/office/spreadsheetml/2010/11/ac" url="D:\JUNE 20206\"/>
    </mc:Choice>
  </mc:AlternateContent>
  <xr:revisionPtr revIDLastSave="0" documentId="13_ncr:1_{7ACA1074-4548-4B1F-A146-F3EEFC1A3793}" xr6:coauthVersionLast="47" xr6:coauthVersionMax="47" xr10:uidLastSave="{00000000-0000-0000-0000-000000000000}"/>
  <bookViews>
    <workbookView xWindow="-110" yWindow="-110" windowWidth="19420" windowHeight="10300" tabRatio="601"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 Bay'!$A$1:$G$84</definedName>
    <definedName name="_xlnm.Print_Area" localSheetId="1">'LPG Saldanh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B11" i="3"/>
  <c r="B83" i="3"/>
  <c r="B84" i="1"/>
  <c r="K11" i="1"/>
  <c r="B11" i="1"/>
  <c r="E45" i="2" l="1"/>
  <c r="C83" i="3"/>
  <c r="C10" i="7"/>
  <c r="C215" i="1"/>
  <c r="C214" i="1"/>
  <c r="C213" i="1"/>
  <c r="C212" i="1"/>
  <c r="C211" i="1"/>
  <c r="C210" i="1"/>
  <c r="C209" i="1"/>
  <c r="C206" i="1"/>
  <c r="C205" i="1"/>
  <c r="C204" i="1"/>
  <c r="C203" i="1"/>
  <c r="C202" i="1"/>
  <c r="C201" i="1"/>
  <c r="C200" i="1"/>
  <c r="C199" i="1"/>
  <c r="C198" i="1"/>
  <c r="C197" i="1"/>
  <c r="C196" i="1"/>
  <c r="C195" i="1"/>
  <c r="C194" i="1"/>
  <c r="C193" i="1"/>
  <c r="C192" i="1"/>
  <c r="C191" i="1"/>
  <c r="C190" i="1"/>
  <c r="C189" i="1"/>
  <c r="C188" i="1"/>
  <c r="C187" i="1"/>
  <c r="C186" i="1"/>
  <c r="C183" i="1"/>
  <c r="C182" i="1"/>
  <c r="C181" i="1"/>
  <c r="C180" i="1"/>
  <c r="C179" i="1"/>
  <c r="C178" i="1"/>
  <c r="C177" i="1"/>
  <c r="C176" i="1"/>
  <c r="C175" i="1"/>
  <c r="C172" i="1"/>
  <c r="C171" i="1"/>
  <c r="C170" i="1"/>
  <c r="C169" i="1"/>
  <c r="C168" i="1"/>
  <c r="C167" i="1"/>
  <c r="C166" i="1"/>
  <c r="C165" i="1"/>
  <c r="C164" i="1"/>
  <c r="C163" i="1"/>
  <c r="C162" i="1"/>
  <c r="C161" i="1"/>
  <c r="C160" i="1"/>
  <c r="C159" i="1"/>
  <c r="C158" i="1"/>
  <c r="C157" i="1"/>
  <c r="C156" i="1"/>
  <c r="C143" i="1"/>
  <c r="C142" i="1"/>
  <c r="C141" i="1"/>
  <c r="C140" i="1"/>
  <c r="C139" i="1"/>
  <c r="C138" i="1"/>
  <c r="C137" i="1"/>
  <c r="C134" i="1"/>
  <c r="C133" i="1"/>
  <c r="C132" i="1"/>
  <c r="C131" i="1"/>
  <c r="C130" i="1"/>
  <c r="C129" i="1"/>
  <c r="C128" i="1"/>
  <c r="C127" i="1"/>
  <c r="C126" i="1"/>
  <c r="C125" i="1"/>
  <c r="C124" i="1"/>
  <c r="C123" i="1"/>
  <c r="C122" i="1"/>
  <c r="C121" i="1"/>
  <c r="C120" i="1"/>
  <c r="C119" i="1"/>
  <c r="C118" i="1"/>
  <c r="C117" i="1"/>
  <c r="C116" i="1"/>
  <c r="C115" i="1"/>
  <c r="C114" i="1"/>
  <c r="C111" i="1"/>
  <c r="C110" i="1"/>
  <c r="C109" i="1"/>
  <c r="C108" i="1"/>
  <c r="C107" i="1"/>
  <c r="C106" i="1"/>
  <c r="C105" i="1"/>
  <c r="C104" i="1"/>
  <c r="C103" i="1"/>
  <c r="C100" i="1"/>
  <c r="C99" i="1"/>
  <c r="C98" i="1"/>
  <c r="C97" i="1"/>
  <c r="C96" i="1"/>
  <c r="C95" i="1"/>
  <c r="C94" i="1"/>
  <c r="C93" i="1"/>
  <c r="C92" i="1"/>
  <c r="C91" i="1"/>
  <c r="C90" i="1"/>
  <c r="C89" i="1"/>
  <c r="C88" i="1"/>
  <c r="C87" i="1"/>
  <c r="C86" i="1"/>
  <c r="C85" i="1"/>
  <c r="D83" i="3" l="1"/>
  <c r="D11" i="3"/>
  <c r="B41" i="3"/>
  <c r="D45" i="3" s="1"/>
  <c r="E11" i="2"/>
  <c r="D11" i="1" l="1"/>
  <c r="F11" i="1" s="1"/>
  <c r="G11" i="1" s="1"/>
  <c r="H11" i="1" s="1"/>
  <c r="I11" i="1" l="1"/>
  <c r="E11" i="1"/>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E80" i="5"/>
  <c r="E79" i="5"/>
  <c r="E78" i="5"/>
  <c r="E77" i="5"/>
  <c r="C44" i="5"/>
  <c r="J44" i="5"/>
  <c r="J10" i="5"/>
  <c r="J10" i="7"/>
  <c r="H81" i="7" l="1"/>
  <c r="B10" i="7" s="1"/>
  <c r="C117" i="3" l="1"/>
  <c r="J69" i="7" l="1"/>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E81" i="5"/>
  <c r="B10" i="5" s="1"/>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C84" i="1"/>
  <c r="C88" i="3"/>
  <c r="D88" i="3" s="1"/>
  <c r="C27" i="8" l="1"/>
  <c r="M15" i="7"/>
  <c r="C25" i="8"/>
  <c r="C43" i="8"/>
  <c r="C44" i="8"/>
  <c r="C42" i="8"/>
  <c r="C26" i="8"/>
  <c r="C23" i="8"/>
  <c r="C24" i="8"/>
  <c r="C41" i="8"/>
  <c r="B88" i="4" l="1"/>
  <c r="J11"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90" i="3" s="1"/>
  <c r="D182" i="1"/>
  <c r="D110" i="1"/>
  <c r="C97" i="3"/>
  <c r="D97" i="3" s="1"/>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86" i="3" s="1"/>
  <c r="D17" i="3"/>
  <c r="C99" i="3"/>
  <c r="D99" i="3" s="1"/>
  <c r="D206" i="1"/>
  <c r="D205" i="1"/>
  <c r="D202" i="1"/>
  <c r="D25" i="3"/>
  <c r="D21" i="3"/>
  <c r="D26" i="3"/>
  <c r="D15" i="3"/>
  <c r="D13" i="3"/>
  <c r="B136" i="3"/>
  <c r="D30" i="3"/>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I45" i="1" l="1"/>
  <c r="J45" i="1" s="1"/>
  <c r="K45" i="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<sst xmlns="http://schemas.openxmlformats.org/spreadsheetml/2006/main" count="852" uniqueCount="204">
  <si>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</si>
  <si>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</si>
  <si>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</si>
  <si>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</si>
  <si>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</si>
  <si>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</si>
  <si>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</si>
  <si>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</si>
  <si>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</si>
  <si>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</si>
  <si>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</si>
  <si>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</si>
  <si>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</si>
  <si>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</si>
  <si>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</si>
  <si>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</si>
  <si>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</si>
  <si>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</si>
  <si>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</si>
  <si>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</si>
  <si>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</si>
  <si>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</si>
  <si>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</si>
  <si>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</si>
  <si>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</si>
  <si>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</si>
  <si>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</si>
  <si>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</si>
  <si>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</si>
  <si>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</si>
  <si>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</si>
  <si>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</si>
  <si>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</si>
  <si>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</si>
  <si>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</si>
  <si>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</si>
  <si>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</si>
  <si>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</si>
  <si>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</si>
  <si>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</si>
  <si>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</si>
  <si>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</si>
  <si>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</si>
  <si>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</si>
  <si>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</si>
  <si>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</si>
  <si>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</si>
  <si>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</si>
  <si>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</si>
  <si>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</si>
  <si>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</si>
  <si>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</si>
  <si>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</si>
  <si>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</si>
  <si>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</si>
  <si>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</si>
  <si>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</si>
  <si>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</si>
  <si>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</si>
  <si>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</si>
  <si>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</si>
  <si>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</si>
  <si>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</si>
  <si>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</si>
  <si>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</si>
  <si>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</si>
  <si>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</si>
  <si>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</si>
  <si>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</si>
  <si>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</si>
  <si>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</si>
  <si>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</si>
  <si>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</si>
  <si>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</si>
  <si>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</si>
  <si>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</si>
  <si>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</si>
  <si>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</si>
  <si>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</si>
  <si>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</si>
  <si>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</si>
  <si>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</si>
  <si>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</si>
  <si>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</si>
  <si>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</si>
  <si>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</si>
  <si>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</si>
  <si>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</si>
  <si>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</si>
  <si>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</si>
  <si>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</si>
  <si>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</si>
  <si>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</si>
  <si>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</si>
  <si>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</si>
  <si>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</si>
  <si>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</si>
  <si>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</si>
  <si>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</si>
  <si>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</si>
  <si>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</si>
  <si>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</si>
  <si>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</si>
  <si>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</si>
  <si>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</si>
  <si>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</si>
  <si>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</si>
  <si>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</si>
  <si>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</si>
  <si>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</si>
  <si>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</si>
  <si>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</si>
  <si>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</si>
  <si>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</si>
  <si>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</si>
  <si>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</si>
  <si>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</si>
  <si>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</si>
  <si>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</si>
  <si>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</si>
  <si>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</si>
  <si>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</si>
  <si>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</si>
  <si>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</si>
  <si>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</si>
  <si>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</si>
  <si>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</si>
  <si>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</si>
  <si>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</si>
  <si>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</si>
  <si>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</si>
  <si>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</si>
  <si>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</si>
  <si>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</si>
  <si>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</si>
  <si>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</si>
  <si>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</si>
  <si>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</si>
  <si>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</si>
  <si>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</si>
  <si>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</si>
  <si>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</si>
  <si>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</si>
  <si>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</si>
  <si>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</si>
  <si>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</si>
  <si>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</si>
  <si>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</si>
  <si>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</si>
  <si>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</si>
  <si>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</si>
  <si>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</si>
  <si>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</si>
  <si>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</si>
  <si>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</si>
  <si>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</si>
  <si>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</si>
  <si>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</si>
  <si>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</si>
  <si>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</si>
  <si>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</si>
  <si>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</si>
  <si>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</si>
  <si>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</si>
  <si>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</si>
  <si>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</si>
  <si>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</si>
  <si>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</si>
  <si>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</si>
  <si>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</si>
  <si>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</si>
  <si>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</si>
  <si>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</si>
  <si>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</si>
  <si>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</si>
  <si>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</si>
  <si>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</si>
  <si>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</si>
  <si>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</si>
  <si>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</si>
  <si>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</si>
  <si>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</si>
  <si>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</si>
  <si>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</si>
  <si>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</si>
  <si>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</si>
  <si>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</si>
  <si>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</si>
  <si>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</si>
  <si>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</si>
  <si>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</si>
  <si>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</si>
  <si>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</si>
  <si>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 xml:space="preserve">DEPARTMENT OF MINERAL AND PETROLEUM RESOURCES </t>
  </si>
  <si>
    <t>EFFECTIVE 06 MAY 2026</t>
  </si>
  <si>
    <r>
      <t>The MRP for LPGas that is imported through Port of Saldanha Bay will  decrease by 20</t>
    </r>
    <r>
      <rPr>
        <b/>
        <sz val="12"/>
        <rFont val="Courier New"/>
        <family val="3"/>
      </rPr>
      <t xml:space="preserve"> cents per kilogram</t>
    </r>
    <r>
      <rPr>
        <sz val="12"/>
        <rFont val="Courier New"/>
        <family val="3"/>
      </rPr>
      <t xml:space="preserve"> effective from 03 June 2026</t>
    </r>
  </si>
  <si>
    <t>These Regulations will come into operation at 00h01 on 03 June 2026.</t>
  </si>
  <si>
    <t>EFFECTIVE 03 JUNE 2026</t>
  </si>
  <si>
    <t>In these regulations "the Regulations" mean the regulations published by Government Notice on 02 June 2026.</t>
  </si>
  <si>
    <r>
      <t xml:space="preserve">be sold at any place in South Africa is </t>
    </r>
    <r>
      <rPr>
        <b/>
        <sz val="10"/>
        <color rgb="FFFF0000"/>
        <rFont val="Consolas"/>
        <family val="3"/>
      </rPr>
      <t>2,914.00</t>
    </r>
    <r>
      <rPr>
        <sz val="10"/>
        <rFont val="Consolas"/>
        <family val="3"/>
      </rPr>
      <t xml:space="preserve"> cents</t>
    </r>
  </si>
  <si>
    <t>The Minister of Mineral and Petroleum Resources  has under Section 2(1)(c) of the Petroleum Products Act, 1977 (Act No.120 of 1977) made the Regulations set out in the Schedule. This substitutes the Schedule that was promulgated on 05 May 2026.</t>
  </si>
  <si>
    <t>Substitution of Regulation that was promulgated on 05 May 2026 in the Government Gazette.</t>
  </si>
  <si>
    <t>The maximum retail price for Liquefied Petroleum Gas supplied to residential customers for the period 03 June  2026 to 30 June 2026.</t>
  </si>
  <si>
    <t>The maximum retail price for Liquefied Petroleum Gas supplied to residential customers for the period 03 June 2026 to 30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</si>
</sst>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0">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39" fontId="6" fillId="0" borderId="7" xfId="0" applyNumberFormat="1" applyFont="1" applyBorder="1" applyAlignment="1">
      <alignment horizontal="center"/>
    </xf>
    <xf numFmtId="174" fontId="28" fillId="0" borderId="6" xfId="0" applyNumberFormat="1" applyFont="1" applyBorder="1" applyAlignment="1">
      <alignment horizontal="center"/>
    </xf>
    <xf numFmtId="4" fontId="6" fillId="0" borderId="0" xfId="0" applyNumberFormat="1" applyFont="1"/>
    <xf numFmtId="171" fontId="6" fillId="5" borderId="6" xfId="0" applyNumberFormat="1" applyFont="1" applyFill="1" applyBorder="1" applyAlignment="1">
      <alignment horizontal="center"/>
    </xf>
    <xf numFmtId="2" fontId="28" fillId="0" borderId="24" xfId="0" applyNumberFormat="1" applyFont="1" applyBorder="1" applyAlignment="1">
      <alignment horizontal="center"/>
    </xf>
    <xf numFmtId="164" fontId="28" fillId="0" borderId="24" xfId="3" applyFont="1" applyBorder="1" applyAlignment="1" applyProtection="1">
      <alignment horizontal="right"/>
    </xf>
    <xf numFmtId="164" fontId="28" fillId="0" borderId="24" xfId="3" applyFont="1" applyFill="1" applyBorder="1" applyAlignment="1" applyProtection="1">
      <alignment horizontal="right"/>
    </xf>
    <xf numFmtId="2" fontId="28" fillId="0" borderId="22" xfId="0" applyNumberFormat="1" applyFont="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abSelected="1" view="pageBreakPreview" topLeftCell="A5" zoomScaleNormal="100" zoomScaleSheetLayoutView="100" workbookViewId="0">
      <selection activeCell="D44" sqref="D44"/>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43" t="s">
        <v>193</v>
      </c>
      <c r="B1" s="343"/>
      <c r="C1" s="343"/>
      <c r="D1" s="343"/>
      <c r="E1" s="343"/>
      <c r="F1" s="87"/>
    </row>
    <row r="3" spans="1:6" x14ac:dyDescent="0.4">
      <c r="B3" s="89" t="s">
        <v>182</v>
      </c>
      <c r="F3" s="101">
        <v>46175</v>
      </c>
    </row>
    <row r="5" spans="1:6" x14ac:dyDescent="0.4">
      <c r="A5" s="344" t="s">
        <v>101</v>
      </c>
      <c r="B5" s="344"/>
      <c r="C5" s="344"/>
      <c r="D5" s="344"/>
      <c r="E5" s="344"/>
      <c r="F5" s="344"/>
    </row>
    <row r="6" spans="1:6" x14ac:dyDescent="0.4">
      <c r="A6" s="344" t="s">
        <v>102</v>
      </c>
      <c r="B6" s="344"/>
      <c r="C6" s="344"/>
      <c r="D6" s="344"/>
      <c r="E6" s="344"/>
      <c r="F6" s="344"/>
    </row>
    <row r="7" spans="1:6" x14ac:dyDescent="0.4">
      <c r="A7" s="217"/>
      <c r="B7" s="217"/>
      <c r="C7" s="217"/>
      <c r="D7" s="217"/>
      <c r="E7" s="217"/>
      <c r="F7" s="217"/>
    </row>
    <row r="8" spans="1:6" ht="27.5" customHeight="1" x14ac:dyDescent="0.4">
      <c r="A8" s="220"/>
      <c r="B8" s="345" t="s">
        <v>200</v>
      </c>
      <c r="C8" s="345"/>
      <c r="D8" s="345"/>
      <c r="E8" s="345"/>
      <c r="F8" s="345"/>
    </row>
    <row r="9" spans="1:6" ht="27.5" customHeight="1" x14ac:dyDescent="0.4">
      <c r="A9" s="220"/>
      <c r="B9" s="345"/>
      <c r="C9" s="345"/>
      <c r="D9" s="345"/>
      <c r="E9" s="345"/>
      <c r="F9" s="345"/>
    </row>
    <row r="10" spans="1:6" ht="27.5" customHeight="1" x14ac:dyDescent="0.4">
      <c r="A10" s="220"/>
      <c r="B10" s="345"/>
      <c r="C10" s="345"/>
      <c r="D10" s="345"/>
      <c r="E10" s="345"/>
      <c r="F10" s="345"/>
    </row>
    <row r="11" spans="1:6" x14ac:dyDescent="0.4">
      <c r="A11" s="346"/>
      <c r="B11" s="347"/>
      <c r="C11" s="347"/>
      <c r="D11" s="347"/>
      <c r="E11" s="346"/>
      <c r="F11" s="347"/>
    </row>
    <row r="12" spans="1:6" x14ac:dyDescent="0.4">
      <c r="B12" s="348" t="s">
        <v>169</v>
      </c>
      <c r="C12" s="348"/>
      <c r="D12" s="348"/>
      <c r="E12" s="348"/>
      <c r="F12" s="348"/>
    </row>
    <row r="13" spans="1:6" x14ac:dyDescent="0.4">
      <c r="A13" s="105"/>
      <c r="B13" s="104"/>
      <c r="C13" s="104"/>
      <c r="D13" s="104"/>
      <c r="E13" s="104"/>
      <c r="F13" s="104"/>
    </row>
    <row r="14" spans="1:6" ht="53.75" customHeight="1" x14ac:dyDescent="0.4">
      <c r="A14" s="219">
        <v>1</v>
      </c>
      <c r="B14" s="349" t="s">
        <v>195</v>
      </c>
      <c r="C14" s="349"/>
      <c r="D14" s="349"/>
      <c r="E14" s="349"/>
      <c r="F14" s="349"/>
    </row>
    <row r="15" spans="1:6" ht="50" customHeight="1" x14ac:dyDescent="0.4">
      <c r="A15" s="219">
        <v>2</v>
      </c>
      <c r="B15" s="350" t="s">
        <v>203</v>
      </c>
      <c r="C15" s="350"/>
      <c r="D15" s="350"/>
      <c r="E15" s="350"/>
      <c r="F15" s="350"/>
    </row>
    <row r="16" spans="1:6" x14ac:dyDescent="0.4">
      <c r="A16" s="105"/>
      <c r="B16" s="104"/>
      <c r="C16" s="104"/>
      <c r="D16" s="104"/>
      <c r="E16" s="104"/>
      <c r="F16" s="104"/>
    </row>
    <row r="17" spans="1:6" x14ac:dyDescent="0.4">
      <c r="A17" s="219">
        <v>3</v>
      </c>
      <c r="B17" s="350" t="s">
        <v>186</v>
      </c>
      <c r="C17" s="350"/>
      <c r="D17" s="350"/>
      <c r="E17" s="350"/>
      <c r="F17" s="350"/>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65" customFormat="1" x14ac:dyDescent="0.4">
      <c r="B22" s="268" t="s">
        <v>108</v>
      </c>
      <c r="C22" s="269">
        <f>'LPG Saldanh Bay'!H10</f>
        <v>4065</v>
      </c>
      <c r="F22" s="267"/>
    </row>
    <row r="23" spans="1:6" s="265" customFormat="1" x14ac:dyDescent="0.4">
      <c r="B23" s="268" t="s">
        <v>109</v>
      </c>
      <c r="C23" s="269">
        <f>'LPG Saldanh Bay'!H11</f>
        <v>4078</v>
      </c>
      <c r="F23" s="267"/>
    </row>
    <row r="24" spans="1:6" s="265" customFormat="1" x14ac:dyDescent="0.4">
      <c r="B24" s="268" t="s">
        <v>110</v>
      </c>
      <c r="C24" s="269">
        <f>'LPG Saldanh Bay'!H12</f>
        <v>4091</v>
      </c>
      <c r="F24" s="267"/>
    </row>
    <row r="25" spans="1:6" s="265" customFormat="1" x14ac:dyDescent="0.4">
      <c r="B25" s="268" t="s">
        <v>111</v>
      </c>
      <c r="C25" s="269">
        <f>'LPG Saldanh Bay'!H13</f>
        <v>4114</v>
      </c>
      <c r="F25" s="267"/>
    </row>
    <row r="26" spans="1:6" s="265" customFormat="1" x14ac:dyDescent="0.4">
      <c r="B26" s="268" t="s">
        <v>112</v>
      </c>
      <c r="C26" s="269">
        <f>'LPG Saldanh Bay'!H14</f>
        <v>4145</v>
      </c>
      <c r="F26" s="267"/>
    </row>
    <row r="27" spans="1:6" s="265" customFormat="1" x14ac:dyDescent="0.4">
      <c r="B27" s="268" t="s">
        <v>113</v>
      </c>
      <c r="C27" s="269">
        <f>'LPG Saldanh Bay'!H15</f>
        <v>4187</v>
      </c>
      <c r="F27" s="267"/>
    </row>
    <row r="28" spans="1:6" hidden="1" x14ac:dyDescent="0.4">
      <c r="B28" s="268" t="s">
        <v>114</v>
      </c>
      <c r="C28" s="269">
        <f>LPG!H16</f>
        <v>3926</v>
      </c>
      <c r="F28" s="267"/>
    </row>
    <row r="29" spans="1:6" hidden="1" x14ac:dyDescent="0.4">
      <c r="B29" s="268" t="s">
        <v>115</v>
      </c>
      <c r="C29" s="269">
        <f>LPG!H17</f>
        <v>3999</v>
      </c>
      <c r="F29" s="267"/>
    </row>
    <row r="30" spans="1:6" hidden="1" x14ac:dyDescent="0.4">
      <c r="B30" s="268" t="s">
        <v>116</v>
      </c>
      <c r="C30" s="269">
        <f>LPG!H18</f>
        <v>4066</v>
      </c>
      <c r="F30" s="267"/>
    </row>
    <row r="31" spans="1:6" hidden="1" x14ac:dyDescent="0.4">
      <c r="B31" s="268" t="s">
        <v>117</v>
      </c>
      <c r="C31" s="269">
        <f>LPG!H19</f>
        <v>4126</v>
      </c>
      <c r="F31" s="267"/>
    </row>
    <row r="32" spans="1:6" hidden="1" x14ac:dyDescent="0.4">
      <c r="B32" s="268" t="s">
        <v>118</v>
      </c>
      <c r="C32" s="269">
        <f>LPG!H20</f>
        <v>4186</v>
      </c>
      <c r="F32" s="267"/>
    </row>
    <row r="33" spans="1:6" hidden="1" x14ac:dyDescent="0.4">
      <c r="B33" s="268" t="s">
        <v>119</v>
      </c>
      <c r="C33" s="269">
        <f>LPG!H21</f>
        <v>4410</v>
      </c>
      <c r="F33" s="267"/>
    </row>
    <row r="34" spans="1:6" hidden="1" x14ac:dyDescent="0.4">
      <c r="B34" s="268" t="s">
        <v>120</v>
      </c>
      <c r="C34" s="269">
        <f>LPG!H22</f>
        <v>4152</v>
      </c>
      <c r="F34" s="267"/>
    </row>
    <row r="35" spans="1:6" hidden="1" x14ac:dyDescent="0.4">
      <c r="B35" s="268" t="s">
        <v>121</v>
      </c>
      <c r="C35" s="269">
        <f>LPG!H23</f>
        <v>4257</v>
      </c>
      <c r="F35" s="267"/>
    </row>
    <row r="36" spans="1:6" hidden="1" x14ac:dyDescent="0.4">
      <c r="B36" s="268" t="s">
        <v>122</v>
      </c>
      <c r="C36" s="269">
        <f>LPG!H24</f>
        <v>4242</v>
      </c>
      <c r="F36" s="267"/>
    </row>
    <row r="37" spans="1:6" hidden="1" x14ac:dyDescent="0.4">
      <c r="B37" s="268" t="s">
        <v>123</v>
      </c>
      <c r="C37" s="269">
        <f>LPG!H25</f>
        <v>3926</v>
      </c>
      <c r="F37" s="267"/>
    </row>
    <row r="38" spans="1:6" hidden="1" x14ac:dyDescent="0.4">
      <c r="B38" s="268" t="s">
        <v>70</v>
      </c>
      <c r="C38" s="269">
        <f>LPG!H26</f>
        <v>4242</v>
      </c>
      <c r="F38" s="267"/>
    </row>
    <row r="39" spans="1:6" hidden="1" x14ac:dyDescent="0.4">
      <c r="B39" s="268" t="s">
        <v>124</v>
      </c>
      <c r="C39" s="269">
        <f>LPG!H29</f>
        <v>3821</v>
      </c>
      <c r="F39" s="267"/>
    </row>
    <row r="40" spans="1:6" hidden="1" x14ac:dyDescent="0.4">
      <c r="B40" s="268" t="s">
        <v>125</v>
      </c>
      <c r="C40" s="269">
        <f>LPG!H30</f>
        <v>3861</v>
      </c>
      <c r="F40" s="267"/>
    </row>
    <row r="41" spans="1:6" s="265" customFormat="1" x14ac:dyDescent="0.4">
      <c r="B41" s="268" t="s">
        <v>126</v>
      </c>
      <c r="C41" s="269">
        <f>'LPG Saldanh Bay'!H31</f>
        <v>4140</v>
      </c>
      <c r="F41" s="267"/>
    </row>
    <row r="42" spans="1:6" s="265" customFormat="1" x14ac:dyDescent="0.4">
      <c r="B42" s="268" t="s">
        <v>127</v>
      </c>
      <c r="C42" s="269">
        <f>'LPG Saldanh Bay'!H32</f>
        <v>4162</v>
      </c>
      <c r="F42" s="267"/>
    </row>
    <row r="43" spans="1:6" s="265" customFormat="1" x14ac:dyDescent="0.4">
      <c r="B43" s="268" t="s">
        <v>128</v>
      </c>
      <c r="C43" s="269">
        <f>'LPG Saldanh Bay'!H33</f>
        <v>4215</v>
      </c>
      <c r="F43" s="267"/>
    </row>
    <row r="44" spans="1:6" s="265" customFormat="1" x14ac:dyDescent="0.4">
      <c r="B44" s="268" t="s">
        <v>129</v>
      </c>
      <c r="C44" s="269">
        <f>'LPG Saldanh Bay'!H34</f>
        <v>4200</v>
      </c>
      <c r="F44" s="267"/>
    </row>
    <row r="45" spans="1:6" hidden="1" x14ac:dyDescent="0.4">
      <c r="A45" s="99"/>
      <c r="B45" s="91" t="s">
        <v>130</v>
      </c>
      <c r="C45" s="95">
        <f>LPG!H35</f>
        <v>3944</v>
      </c>
      <c r="F45" s="96"/>
    </row>
    <row r="46" spans="1:6" hidden="1" x14ac:dyDescent="0.4">
      <c r="B46" s="91" t="s">
        <v>131</v>
      </c>
      <c r="C46" s="95">
        <f>LPG!H36</f>
        <v>3968</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3991</v>
      </c>
      <c r="F52" s="96"/>
    </row>
    <row r="53" spans="1:6" hidden="1" x14ac:dyDescent="0.4">
      <c r="B53" s="91" t="s">
        <v>133</v>
      </c>
      <c r="C53" s="97">
        <f>LPG!H40</f>
        <v>3892</v>
      </c>
      <c r="F53" s="96"/>
    </row>
    <row r="54" spans="1:6" hidden="1" x14ac:dyDescent="0.4">
      <c r="B54" s="91" t="s">
        <v>134</v>
      </c>
      <c r="C54" s="97">
        <f>LPG!H41</f>
        <v>3911</v>
      </c>
      <c r="F54" s="96"/>
    </row>
    <row r="55" spans="1:6" hidden="1" x14ac:dyDescent="0.4">
      <c r="A55" s="90"/>
      <c r="B55" s="91" t="s">
        <v>135</v>
      </c>
      <c r="C55" s="97">
        <f>LPG!H42</f>
        <v>3962</v>
      </c>
      <c r="F55" s="96"/>
    </row>
    <row r="56" spans="1:6" hidden="1" x14ac:dyDescent="0.4">
      <c r="A56" s="90"/>
      <c r="B56" s="91" t="s">
        <v>136</v>
      </c>
      <c r="C56" s="97">
        <f>LPG!H43</f>
        <v>4023</v>
      </c>
      <c r="F56" s="96"/>
    </row>
    <row r="57" spans="1:6" hidden="1" x14ac:dyDescent="0.4">
      <c r="B57" s="91" t="s">
        <v>137</v>
      </c>
      <c r="C57" s="97">
        <f>LPG!H44</f>
        <v>4095</v>
      </c>
      <c r="F57" s="96"/>
    </row>
    <row r="58" spans="1:6" hidden="1" x14ac:dyDescent="0.4">
      <c r="B58" s="91" t="s">
        <v>138</v>
      </c>
      <c r="C58" s="97">
        <f>LPG!H45</f>
        <v>4124</v>
      </c>
      <c r="F58" s="96"/>
    </row>
    <row r="59" spans="1:6" hidden="1" x14ac:dyDescent="0.4">
      <c r="B59" s="91" t="s">
        <v>139</v>
      </c>
      <c r="C59" s="97">
        <f>LPG!H46</f>
        <v>4165</v>
      </c>
      <c r="F59" s="96"/>
    </row>
    <row r="60" spans="1:6" hidden="1" x14ac:dyDescent="0.4">
      <c r="B60" s="91" t="s">
        <v>140</v>
      </c>
      <c r="C60" s="97">
        <f>LPG!H47</f>
        <v>4244</v>
      </c>
      <c r="F60" s="96"/>
    </row>
    <row r="61" spans="1:6" hidden="1" x14ac:dyDescent="0.4">
      <c r="B61" s="91" t="s">
        <v>141</v>
      </c>
      <c r="C61" s="97">
        <f>LPG!H48</f>
        <v>4276</v>
      </c>
      <c r="F61" s="96"/>
    </row>
    <row r="62" spans="1:6" hidden="1" x14ac:dyDescent="0.4">
      <c r="B62" s="91" t="s">
        <v>142</v>
      </c>
      <c r="C62" s="97">
        <f>LPG!H49</f>
        <v>4322</v>
      </c>
      <c r="F62" s="96"/>
    </row>
    <row r="63" spans="1:6" hidden="1" x14ac:dyDescent="0.4">
      <c r="B63" s="91" t="s">
        <v>143</v>
      </c>
      <c r="C63" s="97">
        <f>LPG!H50</f>
        <v>4289</v>
      </c>
      <c r="F63" s="96"/>
    </row>
    <row r="64" spans="1:6" hidden="1" x14ac:dyDescent="0.4">
      <c r="B64" s="91" t="s">
        <v>144</v>
      </c>
      <c r="C64" s="97">
        <f>LPG!H51</f>
        <v>4264</v>
      </c>
      <c r="F64" s="96"/>
    </row>
    <row r="65" spans="2:6" hidden="1" x14ac:dyDescent="0.4">
      <c r="B65" s="91" t="s">
        <v>145</v>
      </c>
      <c r="C65" s="97">
        <f>LPG!H52</f>
        <v>4365</v>
      </c>
      <c r="F65" s="96"/>
    </row>
    <row r="66" spans="2:6" hidden="1" x14ac:dyDescent="0.4">
      <c r="B66" s="91" t="s">
        <v>146</v>
      </c>
      <c r="C66" s="97">
        <f>LPG!H53</f>
        <v>3962</v>
      </c>
      <c r="F66" s="96"/>
    </row>
    <row r="67" spans="2:6" hidden="1" x14ac:dyDescent="0.4">
      <c r="B67" s="91" t="s">
        <v>147</v>
      </c>
      <c r="C67" s="97">
        <f>LPG!H54</f>
        <v>4023</v>
      </c>
      <c r="F67" s="96"/>
    </row>
    <row r="68" spans="2:6" hidden="1" x14ac:dyDescent="0.4">
      <c r="B68" s="91" t="s">
        <v>148</v>
      </c>
      <c r="C68" s="97">
        <f>LPG!H55</f>
        <v>4124</v>
      </c>
      <c r="F68" s="96"/>
    </row>
    <row r="69" spans="2:6" hidden="1" x14ac:dyDescent="0.4">
      <c r="B69" s="91" t="s">
        <v>149</v>
      </c>
      <c r="C69" s="97">
        <f>LPG!H56</f>
        <v>4165</v>
      </c>
      <c r="F69" s="96"/>
    </row>
    <row r="70" spans="2:6" hidden="1" x14ac:dyDescent="0.4">
      <c r="B70" s="91" t="s">
        <v>75</v>
      </c>
      <c r="C70" s="97">
        <f>LPG!H57</f>
        <v>4244</v>
      </c>
      <c r="F70" s="96"/>
    </row>
    <row r="71" spans="2:6" hidden="1" x14ac:dyDescent="0.4">
      <c r="B71" s="91" t="s">
        <v>150</v>
      </c>
      <c r="C71" s="97">
        <f>LPG!H58</f>
        <v>4276</v>
      </c>
      <c r="F71" s="96"/>
    </row>
    <row r="72" spans="2:6" hidden="1" x14ac:dyDescent="0.4">
      <c r="B72" s="91" t="s">
        <v>151</v>
      </c>
      <c r="C72" s="97">
        <f>LPG!H59</f>
        <v>4322</v>
      </c>
      <c r="F72" s="96"/>
    </row>
    <row r="73" spans="2:6" hidden="1" x14ac:dyDescent="0.4">
      <c r="B73" s="91" t="s">
        <v>152</v>
      </c>
      <c r="C73" s="97">
        <f>LPG!H60</f>
        <v>4365</v>
      </c>
      <c r="F73" s="96"/>
    </row>
    <row r="74" spans="2:6" hidden="1" x14ac:dyDescent="0.4">
      <c r="B74" s="91" t="s">
        <v>153</v>
      </c>
      <c r="C74" s="97">
        <f>LPG!H63</f>
        <v>4005</v>
      </c>
      <c r="F74" s="96"/>
    </row>
    <row r="75" spans="2:6" hidden="1" x14ac:dyDescent="0.4">
      <c r="B75" s="91" t="s">
        <v>154</v>
      </c>
      <c r="C75" s="97">
        <f>LPG!H64</f>
        <v>4077</v>
      </c>
      <c r="F75" s="96"/>
    </row>
    <row r="76" spans="2:6" hidden="1" x14ac:dyDescent="0.4">
      <c r="B76" s="91" t="s">
        <v>155</v>
      </c>
      <c r="C76" s="97">
        <f>LPG!H65</f>
        <v>4130</v>
      </c>
      <c r="F76" s="96"/>
    </row>
    <row r="77" spans="2:6" hidden="1" x14ac:dyDescent="0.4">
      <c r="B77" s="91" t="s">
        <v>156</v>
      </c>
      <c r="C77" s="97">
        <f>LPG!H66</f>
        <v>4122</v>
      </c>
      <c r="F77" s="96"/>
    </row>
    <row r="78" spans="2:6" hidden="1" x14ac:dyDescent="0.4">
      <c r="B78" s="91" t="s">
        <v>157</v>
      </c>
      <c r="C78" s="97">
        <f>LPG!H67</f>
        <v>4145</v>
      </c>
      <c r="F78" s="96"/>
    </row>
    <row r="79" spans="2:6" hidden="1" x14ac:dyDescent="0.4">
      <c r="B79" s="91" t="s">
        <v>158</v>
      </c>
      <c r="C79" s="97">
        <f>LPG!H68</f>
        <v>4144</v>
      </c>
      <c r="F79" s="96"/>
    </row>
    <row r="80" spans="2:6" hidden="1" x14ac:dyDescent="0.4">
      <c r="B80" s="92" t="s">
        <v>159</v>
      </c>
      <c r="C80" s="97">
        <f>LPG!H69</f>
        <v>4193</v>
      </c>
      <c r="F80" s="98"/>
    </row>
    <row r="81" spans="1:6" hidden="1" x14ac:dyDescent="0.4">
      <c r="B81" s="256" t="s">
        <v>191</v>
      </c>
      <c r="C81" s="264">
        <v>3530</v>
      </c>
      <c r="E81" s="265" t="s">
        <v>192</v>
      </c>
      <c r="F81" s="98"/>
    </row>
    <row r="82" spans="1:6" hidden="1" x14ac:dyDescent="0.4">
      <c r="C82" s="99"/>
      <c r="D82" s="99"/>
      <c r="E82" s="98"/>
      <c r="F82" s="98"/>
    </row>
    <row r="83" spans="1:6" x14ac:dyDescent="0.4">
      <c r="A83" s="88">
        <v>3</v>
      </c>
      <c r="B83" s="88" t="s">
        <v>160</v>
      </c>
      <c r="F83" s="96"/>
    </row>
    <row r="84" spans="1:6" ht="33.5" customHeight="1" x14ac:dyDescent="0.4">
      <c r="A84" s="166"/>
      <c r="B84" s="350" t="s">
        <v>196</v>
      </c>
      <c r="C84" s="350"/>
      <c r="D84" s="350"/>
      <c r="E84" s="350"/>
      <c r="F84" s="350"/>
    </row>
    <row r="85" spans="1:6" x14ac:dyDescent="0.4">
      <c r="A85" s="218"/>
    </row>
    <row r="86" spans="1:6" x14ac:dyDescent="0.4">
      <c r="A86" s="218"/>
    </row>
    <row r="87" spans="1:6" x14ac:dyDescent="0.4">
      <c r="A87" s="218"/>
      <c r="B87" s="88"/>
    </row>
    <row r="88" spans="1:6" x14ac:dyDescent="0.4">
      <c r="A88" s="218"/>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zoomScale="85" zoomScaleNormal="100" zoomScaleSheetLayoutView="85" workbookViewId="0">
      <selection activeCell="J85" sqref="J85"/>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51" t="s">
        <v>161</v>
      </c>
      <c r="B1" s="352"/>
      <c r="C1" s="352"/>
      <c r="D1" s="352"/>
      <c r="E1" s="352"/>
      <c r="F1" s="352"/>
      <c r="G1" s="352"/>
      <c r="H1" s="353"/>
      <c r="I1" s="1"/>
      <c r="J1" s="1"/>
      <c r="L1" s="1"/>
      <c r="M1" s="1"/>
    </row>
    <row r="2" spans="1:13" x14ac:dyDescent="0.3">
      <c r="A2" s="2"/>
      <c r="B2" s="1"/>
      <c r="C2" s="1"/>
      <c r="H2" s="57"/>
      <c r="I2" s="1"/>
      <c r="J2" s="1"/>
      <c r="L2" s="1"/>
      <c r="M2" s="1"/>
    </row>
    <row r="3" spans="1:13" x14ac:dyDescent="0.3">
      <c r="A3" s="2"/>
      <c r="B3" s="1"/>
      <c r="C3" s="1"/>
      <c r="D3" s="1"/>
      <c r="E3" s="9"/>
      <c r="F3" s="216" t="s">
        <v>194</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66" customFormat="1" x14ac:dyDescent="0.3">
      <c r="A10" s="270" t="s">
        <v>25</v>
      </c>
      <c r="B10" s="271">
        <f>H81</f>
        <v>3008.2741209999999</v>
      </c>
      <c r="C10" s="301">
        <f>K10</f>
        <v>65.808729999999997</v>
      </c>
      <c r="D10" s="272">
        <f>ROUND(SUM($B$10,C10),3)</f>
        <v>3074.0830000000001</v>
      </c>
      <c r="E10" s="272">
        <f>ROUND(D10+(D10*$E$8),3)</f>
        <v>3535.1950000000002</v>
      </c>
      <c r="F10" s="272">
        <f>ROUND(E10+(E10*$F$8),3)</f>
        <v>4065.4740000000002</v>
      </c>
      <c r="G10" s="272">
        <f>ROUND(F10,0)</f>
        <v>4065</v>
      </c>
      <c r="H10" s="273">
        <f>G10</f>
        <v>4065</v>
      </c>
      <c r="I10" s="302">
        <v>63.83</v>
      </c>
      <c r="J10" s="303">
        <f>I10*3.1%</f>
        <v>1.9787299999999999</v>
      </c>
      <c r="K10" s="302">
        <f>I10+J10</f>
        <v>65.808729999999997</v>
      </c>
      <c r="L10" s="276">
        <v>1939</v>
      </c>
      <c r="M10" s="277">
        <f>H10-L10</f>
        <v>2126</v>
      </c>
    </row>
    <row r="11" spans="1:13" s="266" customFormat="1" x14ac:dyDescent="0.3">
      <c r="A11" s="278" t="s">
        <v>26</v>
      </c>
      <c r="B11" s="279"/>
      <c r="C11" s="280">
        <f t="shared" ref="C11:C26" si="0">K11</f>
        <v>75.134124999999997</v>
      </c>
      <c r="D11" s="280">
        <f t="shared" ref="D11:D26" si="1">ROUND(SUM($B$10,C11),3)</f>
        <v>3083.4079999999999</v>
      </c>
      <c r="E11" s="280">
        <f t="shared" ref="E11:E26" si="2">ROUND(D11+(D11*$E$8),3)</f>
        <v>3545.9189999999999</v>
      </c>
      <c r="F11" s="280">
        <f t="shared" ref="F11:F25" si="3">ROUND(E11+(E11*$F$8),3)</f>
        <v>4077.8069999999998</v>
      </c>
      <c r="G11" s="280">
        <f t="shared" ref="G11:G26" si="4">ROUND(F11,0)</f>
        <v>4078</v>
      </c>
      <c r="H11" s="281">
        <f t="shared" ref="H11:H26" si="5">IF(G11-L11=$H$10-$L$10,G11,IF(G11-L11&lt;$G$10-$L$10,G11+0,IF(G11-L11&gt;$G$10-$L$10,G11-0,FALSE)))</f>
        <v>4078</v>
      </c>
      <c r="I11" s="274">
        <v>72.875</v>
      </c>
      <c r="J11" s="275">
        <f>I11*3.1%</f>
        <v>2.259125</v>
      </c>
      <c r="K11" s="274">
        <f t="shared" ref="K11:K26" si="6">I11+J11</f>
        <v>75.134124999999997</v>
      </c>
      <c r="L11" s="282">
        <v>1950</v>
      </c>
      <c r="M11" s="283">
        <f t="shared" ref="M11:M69" si="7">H11-L11</f>
        <v>2128</v>
      </c>
    </row>
    <row r="12" spans="1:13" s="266" customFormat="1" x14ac:dyDescent="0.3">
      <c r="A12" s="278" t="s">
        <v>27</v>
      </c>
      <c r="B12" s="279"/>
      <c r="C12" s="280">
        <f t="shared" si="0"/>
        <v>85.154413999999989</v>
      </c>
      <c r="D12" s="280">
        <f t="shared" si="1"/>
        <v>3093.4290000000001</v>
      </c>
      <c r="E12" s="280">
        <f t="shared" si="2"/>
        <v>3557.4430000000002</v>
      </c>
      <c r="F12" s="280">
        <f t="shared" si="3"/>
        <v>4091.0590000000002</v>
      </c>
      <c r="G12" s="280">
        <f t="shared" si="4"/>
        <v>4091</v>
      </c>
      <c r="H12" s="281">
        <f t="shared" si="5"/>
        <v>4091</v>
      </c>
      <c r="I12" s="274">
        <v>82.593999999999994</v>
      </c>
      <c r="J12" s="275">
        <f t="shared" ref="J12:J15" si="8">I12*3.1%</f>
        <v>2.5604139999999997</v>
      </c>
      <c r="K12" s="274">
        <f t="shared" si="6"/>
        <v>85.154413999999989</v>
      </c>
      <c r="L12" s="282">
        <v>1958</v>
      </c>
      <c r="M12" s="283">
        <f t="shared" si="7"/>
        <v>2133</v>
      </c>
    </row>
    <row r="13" spans="1:13" s="266" customFormat="1" x14ac:dyDescent="0.3">
      <c r="A13" s="278" t="s">
        <v>28</v>
      </c>
      <c r="B13" s="279"/>
      <c r="C13" s="280">
        <f t="shared" si="0"/>
        <v>102.483462</v>
      </c>
      <c r="D13" s="280">
        <f t="shared" si="1"/>
        <v>3110.7579999999998</v>
      </c>
      <c r="E13" s="280">
        <f t="shared" si="2"/>
        <v>3577.3719999999998</v>
      </c>
      <c r="F13" s="280">
        <f t="shared" si="3"/>
        <v>4113.9780000000001</v>
      </c>
      <c r="G13" s="280">
        <f t="shared" si="4"/>
        <v>4114</v>
      </c>
      <c r="H13" s="281">
        <f t="shared" si="5"/>
        <v>4114</v>
      </c>
      <c r="I13" s="274">
        <v>99.402000000000001</v>
      </c>
      <c r="J13" s="275">
        <f t="shared" si="8"/>
        <v>3.0814620000000001</v>
      </c>
      <c r="K13" s="274">
        <f t="shared" si="6"/>
        <v>102.483462</v>
      </c>
      <c r="L13" s="282">
        <v>1972</v>
      </c>
      <c r="M13" s="283">
        <f t="shared" si="7"/>
        <v>2142</v>
      </c>
    </row>
    <row r="14" spans="1:13" s="266" customFormat="1" x14ac:dyDescent="0.3">
      <c r="A14" s="278" t="s">
        <v>29</v>
      </c>
      <c r="B14" s="279"/>
      <c r="C14" s="280">
        <f t="shared" si="0"/>
        <v>125.92737100000001</v>
      </c>
      <c r="D14" s="280">
        <f t="shared" si="1"/>
        <v>3134.201</v>
      </c>
      <c r="E14" s="280">
        <f t="shared" si="2"/>
        <v>3604.3310000000001</v>
      </c>
      <c r="F14" s="280">
        <f t="shared" si="3"/>
        <v>4144.9809999999998</v>
      </c>
      <c r="G14" s="280">
        <f t="shared" si="4"/>
        <v>4145</v>
      </c>
      <c r="H14" s="281">
        <f t="shared" si="5"/>
        <v>4145</v>
      </c>
      <c r="I14" s="274">
        <v>122.14100000000001</v>
      </c>
      <c r="J14" s="275">
        <f t="shared" si="8"/>
        <v>3.7863709999999999</v>
      </c>
      <c r="K14" s="274">
        <f t="shared" si="6"/>
        <v>125.92737100000001</v>
      </c>
      <c r="L14" s="282">
        <v>1990</v>
      </c>
      <c r="M14" s="283">
        <f t="shared" si="7"/>
        <v>2155</v>
      </c>
    </row>
    <row r="15" spans="1:13" s="266" customFormat="1" x14ac:dyDescent="0.3">
      <c r="A15" s="278" t="s">
        <v>30</v>
      </c>
      <c r="B15" s="279"/>
      <c r="C15" s="280">
        <f t="shared" si="0"/>
        <v>157.447103</v>
      </c>
      <c r="D15" s="280">
        <f t="shared" si="1"/>
        <v>3165.721</v>
      </c>
      <c r="E15" s="280">
        <f t="shared" si="2"/>
        <v>3640.5790000000002</v>
      </c>
      <c r="F15" s="280">
        <f t="shared" si="3"/>
        <v>4186.6660000000002</v>
      </c>
      <c r="G15" s="280">
        <f t="shared" si="4"/>
        <v>4187</v>
      </c>
      <c r="H15" s="281">
        <f t="shared" si="5"/>
        <v>4187</v>
      </c>
      <c r="I15" s="274">
        <v>152.71299999999999</v>
      </c>
      <c r="J15" s="275">
        <f t="shared" si="8"/>
        <v>4.7341030000000002</v>
      </c>
      <c r="K15" s="274">
        <f t="shared" si="6"/>
        <v>157.447103</v>
      </c>
      <c r="L15" s="282">
        <v>2015</v>
      </c>
      <c r="M15" s="283">
        <f t="shared" si="7"/>
        <v>2172</v>
      </c>
    </row>
    <row r="16" spans="1:13" hidden="1" x14ac:dyDescent="0.3">
      <c r="A16" s="278" t="s">
        <v>31</v>
      </c>
      <c r="B16" s="279"/>
      <c r="C16" s="280">
        <f t="shared" si="0"/>
        <v>190.302651</v>
      </c>
      <c r="D16" s="280">
        <f t="shared" si="1"/>
        <v>3198.5770000000002</v>
      </c>
      <c r="E16" s="280">
        <f t="shared" si="2"/>
        <v>3678.364</v>
      </c>
      <c r="F16" s="280">
        <f t="shared" si="3"/>
        <v>4230.1189999999997</v>
      </c>
      <c r="G16" s="280">
        <f t="shared" si="4"/>
        <v>4230</v>
      </c>
      <c r="H16" s="281">
        <f t="shared" si="5"/>
        <v>4230</v>
      </c>
      <c r="I16" s="274">
        <v>178.35300000000001</v>
      </c>
      <c r="J16" s="275">
        <f t="shared" ref="J16:J26" si="9">I16*6.7%</f>
        <v>11.949651000000001</v>
      </c>
      <c r="K16" s="274">
        <f t="shared" si="6"/>
        <v>190.302651</v>
      </c>
      <c r="L16" s="282">
        <v>2036</v>
      </c>
      <c r="M16" s="283">
        <f t="shared" si="7"/>
        <v>2194</v>
      </c>
    </row>
    <row r="17" spans="1:13" hidden="1" x14ac:dyDescent="0.3">
      <c r="A17" s="278" t="s">
        <v>32</v>
      </c>
      <c r="B17" s="279"/>
      <c r="C17" s="280">
        <f t="shared" si="0"/>
        <v>247.51199</v>
      </c>
      <c r="D17" s="280">
        <f t="shared" si="1"/>
        <v>3255.7860000000001</v>
      </c>
      <c r="E17" s="280">
        <f t="shared" si="2"/>
        <v>3744.154</v>
      </c>
      <c r="F17" s="280">
        <f t="shared" si="3"/>
        <v>4305.777</v>
      </c>
      <c r="G17" s="280">
        <f t="shared" si="4"/>
        <v>4306</v>
      </c>
      <c r="H17" s="281">
        <f t="shared" si="5"/>
        <v>4306</v>
      </c>
      <c r="I17" s="274">
        <v>231.97</v>
      </c>
      <c r="J17" s="275">
        <f t="shared" si="9"/>
        <v>15.54199</v>
      </c>
      <c r="K17" s="274">
        <f t="shared" si="6"/>
        <v>247.51199</v>
      </c>
      <c r="L17" s="282">
        <v>2079</v>
      </c>
      <c r="M17" s="283">
        <f t="shared" si="7"/>
        <v>2227</v>
      </c>
    </row>
    <row r="18" spans="1:13" hidden="1" x14ac:dyDescent="0.3">
      <c r="A18" s="278" t="s">
        <v>33</v>
      </c>
      <c r="B18" s="279"/>
      <c r="C18" s="280">
        <f t="shared" si="0"/>
        <v>299.99345199999999</v>
      </c>
      <c r="D18" s="280">
        <f t="shared" si="1"/>
        <v>3308.268</v>
      </c>
      <c r="E18" s="280">
        <f t="shared" si="2"/>
        <v>3804.5079999999998</v>
      </c>
      <c r="F18" s="280">
        <f t="shared" si="3"/>
        <v>4375.1840000000002</v>
      </c>
      <c r="G18" s="280">
        <f t="shared" si="4"/>
        <v>4375</v>
      </c>
      <c r="H18" s="281">
        <f t="shared" si="5"/>
        <v>4375</v>
      </c>
      <c r="I18" s="274">
        <v>281.15600000000001</v>
      </c>
      <c r="J18" s="275">
        <f t="shared" si="9"/>
        <v>18.837452000000003</v>
      </c>
      <c r="K18" s="274">
        <f t="shared" si="6"/>
        <v>299.99345199999999</v>
      </c>
      <c r="L18" s="282">
        <v>2119</v>
      </c>
      <c r="M18" s="283">
        <f t="shared" si="7"/>
        <v>2256</v>
      </c>
    </row>
    <row r="19" spans="1:13" hidden="1" x14ac:dyDescent="0.3">
      <c r="A19" s="278" t="s">
        <v>34</v>
      </c>
      <c r="B19" s="279"/>
      <c r="C19" s="280">
        <f t="shared" si="0"/>
        <v>347.16125400000004</v>
      </c>
      <c r="D19" s="280">
        <f t="shared" si="1"/>
        <v>3355.4349999999999</v>
      </c>
      <c r="E19" s="280">
        <f t="shared" si="2"/>
        <v>3858.75</v>
      </c>
      <c r="F19" s="280">
        <f t="shared" si="3"/>
        <v>4437.5630000000001</v>
      </c>
      <c r="G19" s="280">
        <f t="shared" si="4"/>
        <v>4438</v>
      </c>
      <c r="H19" s="281">
        <f t="shared" si="5"/>
        <v>4438</v>
      </c>
      <c r="I19" s="274">
        <v>325.36200000000002</v>
      </c>
      <c r="J19" s="275">
        <f t="shared" si="9"/>
        <v>21.799254000000001</v>
      </c>
      <c r="K19" s="274">
        <f t="shared" si="6"/>
        <v>347.16125400000004</v>
      </c>
      <c r="L19" s="282">
        <v>2155</v>
      </c>
      <c r="M19" s="283">
        <f t="shared" si="7"/>
        <v>2283</v>
      </c>
    </row>
    <row r="20" spans="1:13" hidden="1" x14ac:dyDescent="0.3">
      <c r="A20" s="278" t="s">
        <v>35</v>
      </c>
      <c r="B20" s="279"/>
      <c r="C20" s="280">
        <f t="shared" si="0"/>
        <v>394.32905599999998</v>
      </c>
      <c r="D20" s="280">
        <f t="shared" si="1"/>
        <v>3402.6030000000001</v>
      </c>
      <c r="E20" s="280">
        <f>ROUND(D20+(D20*$E$8),3)</f>
        <v>3912.9929999999999</v>
      </c>
      <c r="F20" s="280">
        <f t="shared" si="3"/>
        <v>4499.942</v>
      </c>
      <c r="G20" s="280">
        <f t="shared" si="4"/>
        <v>4500</v>
      </c>
      <c r="H20" s="281">
        <f t="shared" si="5"/>
        <v>4500</v>
      </c>
      <c r="I20" s="274">
        <v>369.56799999999998</v>
      </c>
      <c r="J20" s="275">
        <f t="shared" si="9"/>
        <v>24.761056</v>
      </c>
      <c r="K20" s="274">
        <f t="shared" si="6"/>
        <v>394.32905599999998</v>
      </c>
      <c r="L20" s="282">
        <v>2191</v>
      </c>
      <c r="M20" s="283">
        <f t="shared" si="7"/>
        <v>2309</v>
      </c>
    </row>
    <row r="21" spans="1:13" hidden="1" x14ac:dyDescent="0.3">
      <c r="A21" s="278" t="s">
        <v>36</v>
      </c>
      <c r="B21" s="279"/>
      <c r="C21" s="280">
        <f t="shared" si="0"/>
        <v>569.62008400000002</v>
      </c>
      <c r="D21" s="280">
        <f t="shared" si="1"/>
        <v>3577.8939999999998</v>
      </c>
      <c r="E21" s="280">
        <f t="shared" si="2"/>
        <v>4114.5780000000004</v>
      </c>
      <c r="F21" s="280">
        <f t="shared" si="3"/>
        <v>4731.7650000000003</v>
      </c>
      <c r="G21" s="280">
        <f t="shared" si="4"/>
        <v>4732</v>
      </c>
      <c r="H21" s="281">
        <f t="shared" si="5"/>
        <v>4732</v>
      </c>
      <c r="I21" s="274">
        <v>533.85199999999998</v>
      </c>
      <c r="J21" s="275">
        <f t="shared" si="9"/>
        <v>35.768084000000002</v>
      </c>
      <c r="K21" s="274">
        <f t="shared" si="6"/>
        <v>569.62008400000002</v>
      </c>
      <c r="L21" s="282">
        <v>2325</v>
      </c>
      <c r="M21" s="283">
        <f t="shared" si="7"/>
        <v>2407</v>
      </c>
    </row>
    <row r="22" spans="1:13" hidden="1" x14ac:dyDescent="0.3">
      <c r="A22" s="278" t="s">
        <v>37</v>
      </c>
      <c r="B22" s="279"/>
      <c r="C22" s="280">
        <f t="shared" si="0"/>
        <v>367.72661200000005</v>
      </c>
      <c r="D22" s="280">
        <f t="shared" si="1"/>
        <v>3376.0010000000002</v>
      </c>
      <c r="E22" s="280">
        <f t="shared" si="2"/>
        <v>3882.4009999999998</v>
      </c>
      <c r="F22" s="280">
        <f t="shared" si="3"/>
        <v>4464.7610000000004</v>
      </c>
      <c r="G22" s="280">
        <f t="shared" si="4"/>
        <v>4465</v>
      </c>
      <c r="H22" s="281">
        <f t="shared" si="5"/>
        <v>4465</v>
      </c>
      <c r="I22" s="274">
        <v>344.63600000000002</v>
      </c>
      <c r="J22" s="275">
        <f t="shared" si="9"/>
        <v>23.090612000000004</v>
      </c>
      <c r="K22" s="274">
        <f t="shared" si="6"/>
        <v>367.72661200000005</v>
      </c>
      <c r="L22" s="282">
        <v>2171</v>
      </c>
      <c r="M22" s="283">
        <f t="shared" si="7"/>
        <v>2294</v>
      </c>
    </row>
    <row r="23" spans="1:13" hidden="1" x14ac:dyDescent="0.3">
      <c r="A23" s="278" t="s">
        <v>38</v>
      </c>
      <c r="B23" s="279"/>
      <c r="C23" s="280">
        <f t="shared" si="0"/>
        <v>449.26888600000001</v>
      </c>
      <c r="D23" s="280">
        <f t="shared" si="1"/>
        <v>3457.5430000000001</v>
      </c>
      <c r="E23" s="280">
        <f t="shared" si="2"/>
        <v>3976.174</v>
      </c>
      <c r="F23" s="280">
        <f t="shared" si="3"/>
        <v>4572.6000000000004</v>
      </c>
      <c r="G23" s="280">
        <f t="shared" si="4"/>
        <v>4573</v>
      </c>
      <c r="H23" s="281">
        <f t="shared" si="5"/>
        <v>4573</v>
      </c>
      <c r="I23" s="274">
        <v>421.05799999999999</v>
      </c>
      <c r="J23" s="275">
        <f t="shared" si="9"/>
        <v>28.210886000000002</v>
      </c>
      <c r="K23" s="274">
        <f t="shared" si="6"/>
        <v>449.26888600000001</v>
      </c>
      <c r="L23" s="282">
        <v>2233</v>
      </c>
      <c r="M23" s="283">
        <f t="shared" si="7"/>
        <v>2340</v>
      </c>
    </row>
    <row r="24" spans="1:13" hidden="1" x14ac:dyDescent="0.3">
      <c r="A24" s="278" t="s">
        <v>39</v>
      </c>
      <c r="B24" s="279"/>
      <c r="C24" s="280">
        <f t="shared" si="0"/>
        <v>437.71220899999997</v>
      </c>
      <c r="D24" s="280">
        <f t="shared" si="1"/>
        <v>3445.9859999999999</v>
      </c>
      <c r="E24" s="280">
        <f t="shared" si="2"/>
        <v>3962.884</v>
      </c>
      <c r="F24" s="280">
        <f t="shared" si="3"/>
        <v>4557.317</v>
      </c>
      <c r="G24" s="280">
        <f t="shared" si="4"/>
        <v>4557</v>
      </c>
      <c r="H24" s="281">
        <f t="shared" si="5"/>
        <v>4557</v>
      </c>
      <c r="I24" s="274">
        <v>410.22699999999998</v>
      </c>
      <c r="J24" s="275">
        <f t="shared" si="9"/>
        <v>27.485209000000001</v>
      </c>
      <c r="K24" s="274">
        <f t="shared" si="6"/>
        <v>437.71220899999997</v>
      </c>
      <c r="L24" s="282">
        <v>2224</v>
      </c>
      <c r="M24" s="283">
        <f t="shared" si="7"/>
        <v>2333</v>
      </c>
    </row>
    <row r="25" spans="1:13" hidden="1" x14ac:dyDescent="0.3">
      <c r="A25" s="284" t="s">
        <v>69</v>
      </c>
      <c r="B25" s="279"/>
      <c r="C25" s="280">
        <f t="shared" si="0"/>
        <v>190.302651</v>
      </c>
      <c r="D25" s="280">
        <f t="shared" si="1"/>
        <v>3198.5770000000002</v>
      </c>
      <c r="E25" s="280">
        <f t="shared" si="2"/>
        <v>3678.364</v>
      </c>
      <c r="F25" s="280">
        <f t="shared" si="3"/>
        <v>4230.1189999999997</v>
      </c>
      <c r="G25" s="280">
        <f t="shared" si="4"/>
        <v>4230</v>
      </c>
      <c r="H25" s="281">
        <f t="shared" si="5"/>
        <v>4230</v>
      </c>
      <c r="I25" s="274">
        <v>178.35300000000001</v>
      </c>
      <c r="J25" s="275">
        <f t="shared" si="9"/>
        <v>11.949651000000001</v>
      </c>
      <c r="K25" s="274">
        <f t="shared" si="6"/>
        <v>190.302651</v>
      </c>
      <c r="L25" s="282">
        <v>2036</v>
      </c>
      <c r="M25" s="283">
        <f t="shared" si="7"/>
        <v>2194</v>
      </c>
    </row>
    <row r="26" spans="1:13" hidden="1" x14ac:dyDescent="0.3">
      <c r="A26" s="284" t="s">
        <v>70</v>
      </c>
      <c r="B26" s="279"/>
      <c r="C26" s="280">
        <f t="shared" si="0"/>
        <v>437.71220899999997</v>
      </c>
      <c r="D26" s="280">
        <f t="shared" si="1"/>
        <v>3445.9859999999999</v>
      </c>
      <c r="E26" s="280">
        <f t="shared" si="2"/>
        <v>3962.884</v>
      </c>
      <c r="F26" s="280">
        <f>ROUND(E26+(E26*$F$8),3)</f>
        <v>4557.317</v>
      </c>
      <c r="G26" s="280">
        <f t="shared" si="4"/>
        <v>4557</v>
      </c>
      <c r="H26" s="281">
        <f t="shared" si="5"/>
        <v>4557</v>
      </c>
      <c r="I26" s="274">
        <v>410.22699999999998</v>
      </c>
      <c r="J26" s="275">
        <f t="shared" si="9"/>
        <v>27.485209000000001</v>
      </c>
      <c r="K26" s="274">
        <f t="shared" si="6"/>
        <v>437.71220899999997</v>
      </c>
      <c r="L26" s="282">
        <v>2224</v>
      </c>
      <c r="M26" s="283">
        <f t="shared" si="7"/>
        <v>2333</v>
      </c>
    </row>
    <row r="27" spans="1:13" x14ac:dyDescent="0.3">
      <c r="A27" s="278"/>
      <c r="B27" s="279"/>
      <c r="C27" s="285"/>
      <c r="D27" s="286"/>
      <c r="E27" s="287"/>
      <c r="F27" s="286"/>
      <c r="G27" s="286"/>
      <c r="H27" s="288"/>
      <c r="I27" s="274"/>
      <c r="J27" s="275"/>
      <c r="K27" s="274"/>
      <c r="L27" s="289"/>
      <c r="M27" s="290"/>
    </row>
    <row r="28" spans="1:13" x14ac:dyDescent="0.3">
      <c r="A28" s="291"/>
      <c r="B28" s="292"/>
      <c r="C28" s="293"/>
      <c r="D28" s="294"/>
      <c r="E28" s="295"/>
      <c r="F28" s="296"/>
      <c r="G28" s="296"/>
      <c r="H28" s="297"/>
      <c r="I28" s="274"/>
      <c r="J28" s="275"/>
      <c r="K28" s="274"/>
      <c r="L28" s="298"/>
      <c r="M28" s="299"/>
    </row>
    <row r="29" spans="1:13" hidden="1" x14ac:dyDescent="0.3">
      <c r="A29" s="278" t="s">
        <v>40</v>
      </c>
      <c r="B29" s="300">
        <f>B10</f>
        <v>3008.2741209999999</v>
      </c>
      <c r="C29" s="280">
        <f t="shared" ref="C29:C37" si="10">K29</f>
        <v>108.830799</v>
      </c>
      <c r="D29" s="280">
        <f t="shared" ref="D29:D37" si="11">ROUND(SUM($B$10,C29),3)</f>
        <v>3117.105</v>
      </c>
      <c r="E29" s="280">
        <f t="shared" ref="E29:E37" si="12">ROUND(D29+(D29*$E$8),3)</f>
        <v>3584.6709999999998</v>
      </c>
      <c r="F29" s="280">
        <f t="shared" ref="F29:F37" si="13">ROUND(E29+(E29*$F$8),3)</f>
        <v>4122.3720000000003</v>
      </c>
      <c r="G29" s="280">
        <f t="shared" ref="G29:G37" si="14">ROUND(F29,0)</f>
        <v>4122</v>
      </c>
      <c r="H29" s="281">
        <f t="shared" ref="H29:H37" si="15">IF(G29-L29=$H$10-$L$10,G29,IF(G29-L29&lt;$G$10-$L$10,G29+0,IF(G29-L29&gt;$G$10-$L$10,G29-0,FALSE)))</f>
        <v>4122</v>
      </c>
      <c r="I29" s="274">
        <v>101.997</v>
      </c>
      <c r="J29" s="275">
        <f t="shared" ref="J29:J37" si="16">I29*6.7%</f>
        <v>6.833799</v>
      </c>
      <c r="K29" s="274">
        <f t="shared" ref="K29:K37" si="17">I29+J29</f>
        <v>108.830799</v>
      </c>
      <c r="L29" s="282">
        <v>1974</v>
      </c>
      <c r="M29" s="283">
        <f t="shared" si="7"/>
        <v>2148</v>
      </c>
    </row>
    <row r="30" spans="1:13" hidden="1" x14ac:dyDescent="0.3">
      <c r="A30" s="278" t="s">
        <v>96</v>
      </c>
      <c r="B30" s="279"/>
      <c r="C30" s="280">
        <f t="shared" si="10"/>
        <v>139.55933199999998</v>
      </c>
      <c r="D30" s="280">
        <f t="shared" si="11"/>
        <v>3147.8330000000001</v>
      </c>
      <c r="E30" s="280">
        <f t="shared" si="12"/>
        <v>3620.0079999999998</v>
      </c>
      <c r="F30" s="280">
        <f t="shared" si="13"/>
        <v>4163.009</v>
      </c>
      <c r="G30" s="280">
        <f t="shared" si="14"/>
        <v>4163</v>
      </c>
      <c r="H30" s="281">
        <f t="shared" si="15"/>
        <v>4163</v>
      </c>
      <c r="I30" s="274">
        <v>130.79599999999999</v>
      </c>
      <c r="J30" s="275">
        <f t="shared" si="16"/>
        <v>8.7633320000000001</v>
      </c>
      <c r="K30" s="274">
        <f t="shared" si="17"/>
        <v>139.55933199999998</v>
      </c>
      <c r="L30" s="282">
        <v>1997</v>
      </c>
      <c r="M30" s="283">
        <f t="shared" si="7"/>
        <v>2166</v>
      </c>
    </row>
    <row r="31" spans="1:13" s="266" customFormat="1" x14ac:dyDescent="0.3">
      <c r="A31" s="278" t="s">
        <v>41</v>
      </c>
      <c r="B31" s="279"/>
      <c r="C31" s="280">
        <f t="shared" si="10"/>
        <v>122.272476</v>
      </c>
      <c r="D31" s="280">
        <f t="shared" si="11"/>
        <v>3130.547</v>
      </c>
      <c r="E31" s="280">
        <f t="shared" si="12"/>
        <v>3600.1289999999999</v>
      </c>
      <c r="F31" s="280">
        <f t="shared" si="13"/>
        <v>4140.1480000000001</v>
      </c>
      <c r="G31" s="280">
        <f t="shared" si="14"/>
        <v>4140</v>
      </c>
      <c r="H31" s="281">
        <f t="shared" si="15"/>
        <v>4140</v>
      </c>
      <c r="I31" s="274">
        <v>118.596</v>
      </c>
      <c r="J31" s="275">
        <f>I31*3.1%</f>
        <v>3.6764760000000001</v>
      </c>
      <c r="K31" s="274">
        <f t="shared" si="17"/>
        <v>122.272476</v>
      </c>
      <c r="L31" s="282">
        <v>1987</v>
      </c>
      <c r="M31" s="283">
        <f t="shared" si="7"/>
        <v>2153</v>
      </c>
    </row>
    <row r="32" spans="1:13" s="266" customFormat="1" x14ac:dyDescent="0.3">
      <c r="A32" s="278" t="s">
        <v>42</v>
      </c>
      <c r="B32" s="279"/>
      <c r="C32" s="280">
        <f t="shared" si="10"/>
        <v>138.639601</v>
      </c>
      <c r="D32" s="280">
        <f t="shared" si="11"/>
        <v>3146.9140000000002</v>
      </c>
      <c r="E32" s="280">
        <f t="shared" si="12"/>
        <v>3618.951</v>
      </c>
      <c r="F32" s="280">
        <f t="shared" si="13"/>
        <v>4161.7939999999999</v>
      </c>
      <c r="G32" s="280">
        <f t="shared" si="14"/>
        <v>4162</v>
      </c>
      <c r="H32" s="281">
        <f t="shared" si="15"/>
        <v>4162</v>
      </c>
      <c r="I32" s="274">
        <v>134.471</v>
      </c>
      <c r="J32" s="275">
        <f t="shared" ref="J32:J34" si="18">I32*3.1%</f>
        <v>4.1686009999999998</v>
      </c>
      <c r="K32" s="274">
        <f t="shared" si="17"/>
        <v>138.639601</v>
      </c>
      <c r="L32" s="282">
        <v>2000</v>
      </c>
      <c r="M32" s="283">
        <f t="shared" si="7"/>
        <v>2162</v>
      </c>
    </row>
    <row r="33" spans="1:13" s="266" customFormat="1" x14ac:dyDescent="0.3">
      <c r="A33" s="278" t="s">
        <v>43</v>
      </c>
      <c r="B33" s="279"/>
      <c r="C33" s="280">
        <f t="shared" si="10"/>
        <v>178.93108099999998</v>
      </c>
      <c r="D33" s="280">
        <f t="shared" si="11"/>
        <v>3187.2049999999999</v>
      </c>
      <c r="E33" s="280">
        <f t="shared" si="12"/>
        <v>3665.2860000000001</v>
      </c>
      <c r="F33" s="280">
        <f t="shared" si="13"/>
        <v>4215.0789999999997</v>
      </c>
      <c r="G33" s="280">
        <f t="shared" si="14"/>
        <v>4215</v>
      </c>
      <c r="H33" s="281">
        <f t="shared" si="15"/>
        <v>4215</v>
      </c>
      <c r="I33" s="274">
        <v>173.55099999999999</v>
      </c>
      <c r="J33" s="275">
        <f t="shared" si="18"/>
        <v>5.3800809999999997</v>
      </c>
      <c r="K33" s="274">
        <f t="shared" si="17"/>
        <v>178.93108099999998</v>
      </c>
      <c r="L33" s="282">
        <v>2032</v>
      </c>
      <c r="M33" s="283">
        <f t="shared" si="7"/>
        <v>2183</v>
      </c>
    </row>
    <row r="34" spans="1:13" s="266" customFormat="1" x14ac:dyDescent="0.3">
      <c r="A34" s="278" t="s">
        <v>44</v>
      </c>
      <c r="B34" s="279"/>
      <c r="C34" s="280">
        <f t="shared" si="10"/>
        <v>167.83236600000001</v>
      </c>
      <c r="D34" s="280">
        <f t="shared" si="11"/>
        <v>3176.1060000000002</v>
      </c>
      <c r="E34" s="280">
        <f t="shared" si="12"/>
        <v>3652.5219999999999</v>
      </c>
      <c r="F34" s="280">
        <f t="shared" si="13"/>
        <v>4200.3999999999996</v>
      </c>
      <c r="G34" s="280">
        <f t="shared" si="14"/>
        <v>4200</v>
      </c>
      <c r="H34" s="281">
        <f t="shared" si="15"/>
        <v>4200</v>
      </c>
      <c r="I34" s="274">
        <v>162.786</v>
      </c>
      <c r="J34" s="275">
        <f t="shared" si="18"/>
        <v>5.0463659999999999</v>
      </c>
      <c r="K34" s="274">
        <f t="shared" si="17"/>
        <v>167.83236600000001</v>
      </c>
      <c r="L34" s="282">
        <v>2023</v>
      </c>
      <c r="M34" s="283">
        <f t="shared" si="7"/>
        <v>2177</v>
      </c>
    </row>
    <row r="35" spans="1:13" hidden="1" x14ac:dyDescent="0.3">
      <c r="A35" s="2" t="s">
        <v>45</v>
      </c>
      <c r="B35" s="3"/>
      <c r="C35" s="154">
        <f t="shared" si="10"/>
        <v>205.05712700000001</v>
      </c>
      <c r="D35" s="154">
        <f t="shared" si="11"/>
        <v>3213.3310000000001</v>
      </c>
      <c r="E35" s="154">
        <f t="shared" si="12"/>
        <v>3695.3310000000001</v>
      </c>
      <c r="F35" s="154">
        <f t="shared" si="13"/>
        <v>4249.6310000000003</v>
      </c>
      <c r="G35" s="154">
        <f t="shared" si="14"/>
        <v>4250</v>
      </c>
      <c r="H35" s="207">
        <f t="shared" si="15"/>
        <v>4250</v>
      </c>
      <c r="I35" s="206">
        <v>192.18100000000001</v>
      </c>
      <c r="J35" s="70">
        <f t="shared" si="16"/>
        <v>12.876127000000002</v>
      </c>
      <c r="K35" s="206">
        <f t="shared" si="17"/>
        <v>205.05712700000001</v>
      </c>
      <c r="L35" s="183">
        <v>2047</v>
      </c>
      <c r="M35" s="174">
        <f t="shared" si="7"/>
        <v>2203</v>
      </c>
    </row>
    <row r="36" spans="1:13" hidden="1" x14ac:dyDescent="0.3">
      <c r="A36" s="2" t="s">
        <v>46</v>
      </c>
      <c r="B36" s="3"/>
      <c r="C36" s="154">
        <f t="shared" si="10"/>
        <v>223.542902</v>
      </c>
      <c r="D36" s="154">
        <f t="shared" si="11"/>
        <v>3231.817</v>
      </c>
      <c r="E36" s="154">
        <f t="shared" si="12"/>
        <v>3716.59</v>
      </c>
      <c r="F36" s="154">
        <f t="shared" si="13"/>
        <v>4274.0789999999997</v>
      </c>
      <c r="G36" s="154">
        <f t="shared" si="14"/>
        <v>4274</v>
      </c>
      <c r="H36" s="207">
        <f t="shared" si="15"/>
        <v>4274</v>
      </c>
      <c r="I36" s="206">
        <v>209.506</v>
      </c>
      <c r="J36" s="70">
        <f t="shared" si="16"/>
        <v>14.036902000000001</v>
      </c>
      <c r="K36" s="206">
        <f t="shared" si="17"/>
        <v>223.542902</v>
      </c>
      <c r="L36" s="183">
        <v>2061</v>
      </c>
      <c r="M36" s="174">
        <f t="shared" si="7"/>
        <v>2213</v>
      </c>
    </row>
    <row r="37" spans="1:13" hidden="1" x14ac:dyDescent="0.3">
      <c r="A37" s="2" t="s">
        <v>47</v>
      </c>
      <c r="B37" s="3"/>
      <c r="C37" s="154">
        <f t="shared" si="10"/>
        <v>241.42582199999998</v>
      </c>
      <c r="D37" s="154">
        <f t="shared" si="11"/>
        <v>3249.7</v>
      </c>
      <c r="E37" s="154">
        <f t="shared" si="12"/>
        <v>3737.1550000000002</v>
      </c>
      <c r="F37" s="154">
        <f t="shared" si="13"/>
        <v>4297.7280000000001</v>
      </c>
      <c r="G37" s="154">
        <f t="shared" si="14"/>
        <v>4298</v>
      </c>
      <c r="H37" s="207">
        <f t="shared" si="15"/>
        <v>4298</v>
      </c>
      <c r="I37" s="206">
        <v>226.26599999999999</v>
      </c>
      <c r="J37" s="70">
        <f t="shared" si="16"/>
        <v>15.159822</v>
      </c>
      <c r="K37" s="206">
        <f t="shared" si="17"/>
        <v>241.42582199999998</v>
      </c>
      <c r="L37" s="183">
        <v>2075</v>
      </c>
      <c r="M37" s="174">
        <f t="shared" si="7"/>
        <v>2223</v>
      </c>
    </row>
    <row r="38" spans="1:13" hidden="1" x14ac:dyDescent="0.3">
      <c r="A38" s="6"/>
      <c r="B38" s="42"/>
      <c r="C38" s="19"/>
      <c r="D38" s="54"/>
      <c r="E38" s="52"/>
      <c r="F38" s="52"/>
      <c r="G38" s="52"/>
      <c r="H38" s="210"/>
      <c r="I38" s="206"/>
      <c r="K38" s="206"/>
      <c r="L38" s="186"/>
      <c r="M38" s="177"/>
    </row>
    <row r="39" spans="1:13" hidden="1" x14ac:dyDescent="0.3">
      <c r="A39" s="2"/>
      <c r="B39" s="3"/>
      <c r="D39" s="131"/>
      <c r="E39" s="48"/>
      <c r="F39" s="48"/>
      <c r="G39" s="48"/>
      <c r="H39" s="208"/>
      <c r="I39" s="206"/>
      <c r="K39" s="206"/>
      <c r="L39" s="184"/>
      <c r="M39" s="175"/>
    </row>
    <row r="40" spans="1:13" hidden="1" x14ac:dyDescent="0.3">
      <c r="A40" s="2" t="s">
        <v>48</v>
      </c>
      <c r="B40" s="3"/>
      <c r="C40" s="154">
        <f t="shared" ref="C40:C60" si="19">K40</f>
        <v>163.63298600000002</v>
      </c>
      <c r="D40" s="154">
        <f t="shared" ref="D40:D60" si="20">ROUND(SUM($B$10,C40),3)</f>
        <v>3171.9070000000002</v>
      </c>
      <c r="E40" s="154">
        <f t="shared" ref="E40:E60" si="21">ROUND(D40+(D40*$E$8),3)</f>
        <v>3647.6930000000002</v>
      </c>
      <c r="F40" s="154">
        <f t="shared" ref="F40:F60" si="22">ROUND(E40+(E40*$F$8),3)</f>
        <v>4194.8469999999998</v>
      </c>
      <c r="G40" s="154">
        <f t="shared" ref="G40:G60" si="23">ROUND(F40,0)</f>
        <v>4195</v>
      </c>
      <c r="H40" s="207">
        <f t="shared" ref="H40:H60" si="24">IF(G40-L40=$H$10-$L$10,G40,IF(G40-L40&lt;$G$10-$L$10,G40+0,IF(G40-L40&gt;$G$10-$L$10,G40-0,FALSE)))</f>
        <v>4195</v>
      </c>
      <c r="I40" s="206">
        <v>153.358</v>
      </c>
      <c r="J40" s="70">
        <f t="shared" ref="J40:J60" si="25">I40*6.7%</f>
        <v>10.274986</v>
      </c>
      <c r="K40" s="206">
        <f t="shared" ref="K40:K60" si="26">I40+J40</f>
        <v>163.63298600000002</v>
      </c>
      <c r="L40" s="183">
        <v>2016</v>
      </c>
      <c r="M40" s="174">
        <f t="shared" si="7"/>
        <v>2179</v>
      </c>
    </row>
    <row r="41" spans="1:13" hidden="1" x14ac:dyDescent="0.3">
      <c r="A41" s="2" t="s">
        <v>49</v>
      </c>
      <c r="B41" s="3"/>
      <c r="C41" s="154">
        <f t="shared" si="19"/>
        <v>178.57632100000001</v>
      </c>
      <c r="D41" s="154">
        <f t="shared" si="20"/>
        <v>3186.85</v>
      </c>
      <c r="E41" s="154">
        <f t="shared" si="21"/>
        <v>3664.8780000000002</v>
      </c>
      <c r="F41" s="154">
        <f t="shared" si="22"/>
        <v>4214.6099999999997</v>
      </c>
      <c r="G41" s="154">
        <f t="shared" si="23"/>
        <v>4215</v>
      </c>
      <c r="H41" s="207">
        <f t="shared" si="24"/>
        <v>4215</v>
      </c>
      <c r="I41" s="206">
        <v>167.363</v>
      </c>
      <c r="J41" s="70">
        <f t="shared" si="25"/>
        <v>11.213321000000001</v>
      </c>
      <c r="K41" s="206">
        <f t="shared" si="26"/>
        <v>178.57632100000001</v>
      </c>
      <c r="L41" s="183">
        <v>2027</v>
      </c>
      <c r="M41" s="174">
        <f t="shared" si="7"/>
        <v>2188</v>
      </c>
    </row>
    <row r="42" spans="1:13" hidden="1" x14ac:dyDescent="0.3">
      <c r="A42" s="2" t="s">
        <v>50</v>
      </c>
      <c r="B42" s="3"/>
      <c r="C42" s="154">
        <f t="shared" si="19"/>
        <v>219.088177</v>
      </c>
      <c r="D42" s="154">
        <f t="shared" si="20"/>
        <v>3227.3620000000001</v>
      </c>
      <c r="E42" s="154">
        <f t="shared" si="21"/>
        <v>3711.4659999999999</v>
      </c>
      <c r="F42" s="154">
        <f t="shared" si="22"/>
        <v>4268.1859999999997</v>
      </c>
      <c r="G42" s="154">
        <f t="shared" si="23"/>
        <v>4268</v>
      </c>
      <c r="H42" s="207">
        <f t="shared" si="24"/>
        <v>4268</v>
      </c>
      <c r="I42" s="206">
        <v>205.33099999999999</v>
      </c>
      <c r="J42" s="70">
        <f t="shared" si="25"/>
        <v>13.757177</v>
      </c>
      <c r="K42" s="206">
        <f t="shared" si="26"/>
        <v>219.088177</v>
      </c>
      <c r="L42" s="183">
        <v>2058</v>
      </c>
      <c r="M42" s="174">
        <f t="shared" si="7"/>
        <v>2210</v>
      </c>
    </row>
    <row r="43" spans="1:13" hidden="1" x14ac:dyDescent="0.3">
      <c r="A43" s="2" t="s">
        <v>51</v>
      </c>
      <c r="B43" s="3"/>
      <c r="C43" s="154">
        <f t="shared" si="19"/>
        <v>266.89191099999999</v>
      </c>
      <c r="D43" s="154">
        <f t="shared" si="20"/>
        <v>3275.1660000000002</v>
      </c>
      <c r="E43" s="154">
        <f t="shared" si="21"/>
        <v>3766.4409999999998</v>
      </c>
      <c r="F43" s="154">
        <f t="shared" si="22"/>
        <v>4331.4070000000002</v>
      </c>
      <c r="G43" s="154">
        <f t="shared" si="23"/>
        <v>4331</v>
      </c>
      <c r="H43" s="207">
        <f t="shared" si="24"/>
        <v>4331</v>
      </c>
      <c r="I43" s="206">
        <v>250.13300000000001</v>
      </c>
      <c r="J43" s="70">
        <f t="shared" si="25"/>
        <v>16.758911000000001</v>
      </c>
      <c r="K43" s="206">
        <f t="shared" si="26"/>
        <v>266.89191099999999</v>
      </c>
      <c r="L43" s="183">
        <v>2094</v>
      </c>
      <c r="M43" s="178">
        <f t="shared" si="7"/>
        <v>2237</v>
      </c>
    </row>
    <row r="44" spans="1:13" hidden="1" x14ac:dyDescent="0.3">
      <c r="A44" s="7" t="s">
        <v>52</v>
      </c>
      <c r="B44" s="16" t="s">
        <v>53</v>
      </c>
      <c r="C44" s="226">
        <f t="shared" si="19"/>
        <v>302.57452499999999</v>
      </c>
      <c r="D44" s="155">
        <f t="shared" si="20"/>
        <v>3310.8490000000002</v>
      </c>
      <c r="E44" s="155">
        <f t="shared" si="21"/>
        <v>3807.4760000000001</v>
      </c>
      <c r="F44" s="155">
        <f t="shared" si="22"/>
        <v>4378.5969999999998</v>
      </c>
      <c r="G44" s="155">
        <f t="shared" si="23"/>
        <v>4379</v>
      </c>
      <c r="H44" s="211">
        <f t="shared" si="24"/>
        <v>4379</v>
      </c>
      <c r="I44" s="206">
        <v>283.57499999999999</v>
      </c>
      <c r="J44" s="70">
        <f t="shared" si="25"/>
        <v>18.999525000000002</v>
      </c>
      <c r="K44" s="206">
        <f t="shared" si="26"/>
        <v>302.57452499999999</v>
      </c>
      <c r="L44" s="182">
        <v>2121</v>
      </c>
      <c r="M44" s="179">
        <f t="shared" si="7"/>
        <v>2258</v>
      </c>
    </row>
    <row r="45" spans="1:13" hidden="1" x14ac:dyDescent="0.3">
      <c r="A45" s="2" t="s">
        <v>54</v>
      </c>
      <c r="B45" s="3"/>
      <c r="C45" s="154">
        <f t="shared" si="19"/>
        <v>345.20117499999998</v>
      </c>
      <c r="D45" s="154">
        <f t="shared" si="20"/>
        <v>3353.4749999999999</v>
      </c>
      <c r="E45" s="154">
        <f t="shared" si="21"/>
        <v>3856.4960000000001</v>
      </c>
      <c r="F45" s="154">
        <f t="shared" si="22"/>
        <v>4434.97</v>
      </c>
      <c r="G45" s="154">
        <f t="shared" si="23"/>
        <v>4435</v>
      </c>
      <c r="H45" s="207">
        <f t="shared" si="24"/>
        <v>4435</v>
      </c>
      <c r="I45" s="206">
        <v>323.52499999999998</v>
      </c>
      <c r="J45" s="70">
        <f t="shared" si="25"/>
        <v>21.676175000000001</v>
      </c>
      <c r="K45" s="206">
        <f t="shared" si="26"/>
        <v>345.20117499999998</v>
      </c>
      <c r="L45" s="183">
        <v>2154</v>
      </c>
      <c r="M45" s="174">
        <f t="shared" si="7"/>
        <v>2281</v>
      </c>
    </row>
    <row r="46" spans="1:13" hidden="1" x14ac:dyDescent="0.3">
      <c r="A46" s="2" t="s">
        <v>55</v>
      </c>
      <c r="B46" s="3"/>
      <c r="C46" s="154">
        <f t="shared" si="19"/>
        <v>377.45978600000001</v>
      </c>
      <c r="D46" s="154">
        <f t="shared" si="20"/>
        <v>3385.7339999999999</v>
      </c>
      <c r="E46" s="154">
        <f t="shared" si="21"/>
        <v>3893.5940000000001</v>
      </c>
      <c r="F46" s="154">
        <f t="shared" si="22"/>
        <v>4477.6329999999998</v>
      </c>
      <c r="G46" s="154">
        <f t="shared" si="23"/>
        <v>4478</v>
      </c>
      <c r="H46" s="207">
        <f t="shared" si="24"/>
        <v>4478</v>
      </c>
      <c r="I46" s="206">
        <v>353.75799999999998</v>
      </c>
      <c r="J46" s="70">
        <f t="shared" si="25"/>
        <v>23.701785999999998</v>
      </c>
      <c r="K46" s="206">
        <f t="shared" si="26"/>
        <v>377.45978600000001</v>
      </c>
      <c r="L46" s="183">
        <v>2179</v>
      </c>
      <c r="M46" s="174">
        <f t="shared" si="7"/>
        <v>2299</v>
      </c>
    </row>
    <row r="47" spans="1:13" hidden="1" x14ac:dyDescent="0.3">
      <c r="A47" s="2" t="s">
        <v>56</v>
      </c>
      <c r="B47" s="3"/>
      <c r="C47" s="154">
        <f t="shared" si="19"/>
        <v>439.67335500000002</v>
      </c>
      <c r="D47" s="154">
        <f t="shared" si="20"/>
        <v>3447.9470000000001</v>
      </c>
      <c r="E47" s="154">
        <f t="shared" si="21"/>
        <v>3965.1390000000001</v>
      </c>
      <c r="F47" s="154">
        <f t="shared" si="22"/>
        <v>4559.91</v>
      </c>
      <c r="G47" s="154">
        <f t="shared" si="23"/>
        <v>4560</v>
      </c>
      <c r="H47" s="207">
        <f t="shared" si="24"/>
        <v>4560</v>
      </c>
      <c r="I47" s="206">
        <v>412.065</v>
      </c>
      <c r="J47" s="70">
        <f t="shared" si="25"/>
        <v>27.608355000000003</v>
      </c>
      <c r="K47" s="206">
        <f t="shared" si="26"/>
        <v>439.67335500000002</v>
      </c>
      <c r="L47" s="183">
        <v>2226</v>
      </c>
      <c r="M47" s="174">
        <f t="shared" si="7"/>
        <v>2334</v>
      </c>
    </row>
    <row r="48" spans="1:13" hidden="1" x14ac:dyDescent="0.3">
      <c r="A48" s="2" t="s">
        <v>57</v>
      </c>
      <c r="B48" s="3"/>
      <c r="C48" s="154">
        <f t="shared" si="19"/>
        <v>464.36586899999998</v>
      </c>
      <c r="D48" s="154">
        <f t="shared" si="20"/>
        <v>3472.64</v>
      </c>
      <c r="E48" s="154">
        <f t="shared" si="21"/>
        <v>3993.5360000000001</v>
      </c>
      <c r="F48" s="154">
        <f t="shared" si="22"/>
        <v>4592.5659999999998</v>
      </c>
      <c r="G48" s="154">
        <f t="shared" si="23"/>
        <v>4593</v>
      </c>
      <c r="H48" s="207">
        <f t="shared" si="24"/>
        <v>4593</v>
      </c>
      <c r="I48" s="206">
        <v>435.20699999999999</v>
      </c>
      <c r="J48" s="70">
        <f t="shared" si="25"/>
        <v>29.158869000000003</v>
      </c>
      <c r="K48" s="206">
        <f t="shared" si="26"/>
        <v>464.36586899999998</v>
      </c>
      <c r="L48" s="183">
        <v>2245</v>
      </c>
      <c r="M48" s="174">
        <f t="shared" si="7"/>
        <v>2348</v>
      </c>
    </row>
    <row r="49" spans="1:13" hidden="1" x14ac:dyDescent="0.3">
      <c r="A49" s="2" t="s">
        <v>58</v>
      </c>
      <c r="B49" s="3"/>
      <c r="C49" s="154">
        <f t="shared" si="19"/>
        <v>500.57984899999997</v>
      </c>
      <c r="D49" s="154">
        <f t="shared" si="20"/>
        <v>3508.8539999999998</v>
      </c>
      <c r="E49" s="154">
        <f t="shared" si="21"/>
        <v>4035.1819999999998</v>
      </c>
      <c r="F49" s="154">
        <f t="shared" si="22"/>
        <v>4640.4589999999998</v>
      </c>
      <c r="G49" s="154">
        <f t="shared" si="23"/>
        <v>4640</v>
      </c>
      <c r="H49" s="207">
        <f t="shared" si="24"/>
        <v>4640</v>
      </c>
      <c r="I49" s="206">
        <v>469.14699999999999</v>
      </c>
      <c r="J49" s="70">
        <f t="shared" si="25"/>
        <v>31.432849000000001</v>
      </c>
      <c r="K49" s="206">
        <f t="shared" si="26"/>
        <v>500.57984899999997</v>
      </c>
      <c r="L49" s="183">
        <v>2272</v>
      </c>
      <c r="M49" s="174">
        <f t="shared" si="7"/>
        <v>2368</v>
      </c>
    </row>
    <row r="50" spans="1:13" hidden="1" x14ac:dyDescent="0.3">
      <c r="A50" s="2" t="s">
        <v>59</v>
      </c>
      <c r="B50" s="3"/>
      <c r="C50" s="154">
        <f t="shared" si="19"/>
        <v>474.33911799999998</v>
      </c>
      <c r="D50" s="154">
        <f t="shared" si="20"/>
        <v>3482.6129999999998</v>
      </c>
      <c r="E50" s="154">
        <f t="shared" si="21"/>
        <v>4005.0050000000001</v>
      </c>
      <c r="F50" s="154">
        <f t="shared" si="22"/>
        <v>4605.7560000000003</v>
      </c>
      <c r="G50" s="154">
        <f t="shared" si="23"/>
        <v>4606</v>
      </c>
      <c r="H50" s="207">
        <f t="shared" si="24"/>
        <v>4606</v>
      </c>
      <c r="I50" s="206">
        <v>444.55399999999997</v>
      </c>
      <c r="J50" s="70">
        <f t="shared" si="25"/>
        <v>29.785118000000001</v>
      </c>
      <c r="K50" s="206">
        <f t="shared" si="26"/>
        <v>474.33911799999998</v>
      </c>
      <c r="L50" s="183">
        <v>2252</v>
      </c>
      <c r="M50" s="174">
        <f t="shared" si="7"/>
        <v>2354</v>
      </c>
    </row>
    <row r="51" spans="1:13" hidden="1" x14ac:dyDescent="0.3">
      <c r="A51" s="2" t="s">
        <v>60</v>
      </c>
      <c r="B51" s="3"/>
      <c r="C51" s="154">
        <f t="shared" si="19"/>
        <v>455.04562399999998</v>
      </c>
      <c r="D51" s="154">
        <f t="shared" si="20"/>
        <v>3463.32</v>
      </c>
      <c r="E51" s="154">
        <f t="shared" si="21"/>
        <v>3982.8180000000002</v>
      </c>
      <c r="F51" s="154">
        <f t="shared" si="22"/>
        <v>4580.241</v>
      </c>
      <c r="G51" s="154">
        <f t="shared" si="23"/>
        <v>4580</v>
      </c>
      <c r="H51" s="207">
        <f t="shared" si="24"/>
        <v>4580</v>
      </c>
      <c r="I51" s="206">
        <v>426.47199999999998</v>
      </c>
      <c r="J51" s="70">
        <f t="shared" si="25"/>
        <v>28.573623999999999</v>
      </c>
      <c r="K51" s="206">
        <f t="shared" si="26"/>
        <v>455.04562399999998</v>
      </c>
      <c r="L51" s="183">
        <v>2238</v>
      </c>
      <c r="M51" s="174">
        <f t="shared" si="7"/>
        <v>2342</v>
      </c>
    </row>
    <row r="52" spans="1:13" hidden="1" x14ac:dyDescent="0.3">
      <c r="A52" s="2" t="s">
        <v>61</v>
      </c>
      <c r="B52" s="3"/>
      <c r="C52" s="154">
        <f t="shared" si="19"/>
        <v>534.45496500000002</v>
      </c>
      <c r="D52" s="154">
        <f t="shared" si="20"/>
        <v>3542.7289999999998</v>
      </c>
      <c r="E52" s="154">
        <f t="shared" si="21"/>
        <v>4074.1379999999999</v>
      </c>
      <c r="F52" s="154">
        <f t="shared" si="22"/>
        <v>4685.259</v>
      </c>
      <c r="G52" s="154">
        <f t="shared" si="23"/>
        <v>4685</v>
      </c>
      <c r="H52" s="207">
        <f t="shared" si="24"/>
        <v>4685</v>
      </c>
      <c r="I52" s="206">
        <v>500.89499999999998</v>
      </c>
      <c r="J52" s="70">
        <f t="shared" si="25"/>
        <v>33.559964999999998</v>
      </c>
      <c r="K52" s="206">
        <f t="shared" si="26"/>
        <v>534.45496500000002</v>
      </c>
      <c r="L52" s="183">
        <v>2298</v>
      </c>
      <c r="M52" s="174">
        <f t="shared" si="7"/>
        <v>2387</v>
      </c>
    </row>
    <row r="53" spans="1:13" hidden="1" x14ac:dyDescent="0.3">
      <c r="A53" s="2" t="s">
        <v>71</v>
      </c>
      <c r="B53" s="3"/>
      <c r="C53" s="154">
        <f t="shared" si="19"/>
        <v>219.088177</v>
      </c>
      <c r="D53" s="154">
        <f t="shared" si="20"/>
        <v>3227.3620000000001</v>
      </c>
      <c r="E53" s="154">
        <f t="shared" si="21"/>
        <v>3711.4659999999999</v>
      </c>
      <c r="F53" s="154">
        <f t="shared" si="22"/>
        <v>4268.1859999999997</v>
      </c>
      <c r="G53" s="154">
        <f t="shared" si="23"/>
        <v>4268</v>
      </c>
      <c r="H53" s="207">
        <f t="shared" si="24"/>
        <v>4268</v>
      </c>
      <c r="I53" s="206">
        <v>205.33099999999999</v>
      </c>
      <c r="J53" s="70">
        <f t="shared" si="25"/>
        <v>13.757177</v>
      </c>
      <c r="K53" s="206">
        <f t="shared" si="26"/>
        <v>219.088177</v>
      </c>
      <c r="L53" s="183">
        <v>2058</v>
      </c>
      <c r="M53" s="174">
        <f t="shared" si="7"/>
        <v>2210</v>
      </c>
    </row>
    <row r="54" spans="1:13" hidden="1" x14ac:dyDescent="0.3">
      <c r="A54" s="5" t="s">
        <v>72</v>
      </c>
      <c r="B54" s="3"/>
      <c r="C54" s="154">
        <f t="shared" si="19"/>
        <v>266.89191099999999</v>
      </c>
      <c r="D54" s="154">
        <f t="shared" si="20"/>
        <v>3275.1660000000002</v>
      </c>
      <c r="E54" s="154">
        <f t="shared" si="21"/>
        <v>3766.4409999999998</v>
      </c>
      <c r="F54" s="154">
        <f t="shared" si="22"/>
        <v>4331.4070000000002</v>
      </c>
      <c r="G54" s="154">
        <f t="shared" si="23"/>
        <v>4331</v>
      </c>
      <c r="H54" s="207">
        <f t="shared" si="24"/>
        <v>4331</v>
      </c>
      <c r="I54" s="206">
        <v>250.13300000000001</v>
      </c>
      <c r="J54" s="70">
        <f t="shared" si="25"/>
        <v>16.758911000000001</v>
      </c>
      <c r="K54" s="206">
        <f t="shared" si="26"/>
        <v>266.89191099999999</v>
      </c>
      <c r="L54" s="183">
        <v>2094</v>
      </c>
      <c r="M54" s="178">
        <f t="shared" si="7"/>
        <v>2237</v>
      </c>
    </row>
    <row r="55" spans="1:13" hidden="1" x14ac:dyDescent="0.3">
      <c r="A55" s="5" t="s">
        <v>73</v>
      </c>
      <c r="B55" s="3"/>
      <c r="C55" s="154">
        <f t="shared" si="19"/>
        <v>345.20117499999998</v>
      </c>
      <c r="D55" s="154">
        <f t="shared" si="20"/>
        <v>3353.4749999999999</v>
      </c>
      <c r="E55" s="154">
        <f t="shared" si="21"/>
        <v>3856.4960000000001</v>
      </c>
      <c r="F55" s="154">
        <f t="shared" si="22"/>
        <v>4434.97</v>
      </c>
      <c r="G55" s="154">
        <f t="shared" si="23"/>
        <v>4435</v>
      </c>
      <c r="H55" s="207">
        <f t="shared" si="24"/>
        <v>4435</v>
      </c>
      <c r="I55" s="206">
        <v>323.52499999999998</v>
      </c>
      <c r="J55" s="70">
        <f t="shared" si="25"/>
        <v>21.676175000000001</v>
      </c>
      <c r="K55" s="206">
        <f t="shared" si="26"/>
        <v>345.20117499999998</v>
      </c>
      <c r="L55" s="183">
        <v>2154</v>
      </c>
      <c r="M55" s="174">
        <f t="shared" si="7"/>
        <v>2281</v>
      </c>
    </row>
    <row r="56" spans="1:13" hidden="1" x14ac:dyDescent="0.3">
      <c r="A56" s="5" t="s">
        <v>74</v>
      </c>
      <c r="B56" s="3"/>
      <c r="C56" s="154">
        <f t="shared" si="19"/>
        <v>377.45978600000001</v>
      </c>
      <c r="D56" s="154">
        <f t="shared" si="20"/>
        <v>3385.7339999999999</v>
      </c>
      <c r="E56" s="154">
        <f t="shared" si="21"/>
        <v>3893.5940000000001</v>
      </c>
      <c r="F56" s="154">
        <f t="shared" si="22"/>
        <v>4477.6329999999998</v>
      </c>
      <c r="G56" s="154">
        <f t="shared" si="23"/>
        <v>4478</v>
      </c>
      <c r="H56" s="207">
        <f t="shared" si="24"/>
        <v>4478</v>
      </c>
      <c r="I56" s="206">
        <v>353.75799999999998</v>
      </c>
      <c r="J56" s="70">
        <f t="shared" si="25"/>
        <v>23.701785999999998</v>
      </c>
      <c r="K56" s="206">
        <f t="shared" si="26"/>
        <v>377.45978600000001</v>
      </c>
      <c r="L56" s="183">
        <v>2179</v>
      </c>
      <c r="M56" s="174">
        <f t="shared" si="7"/>
        <v>2299</v>
      </c>
    </row>
    <row r="57" spans="1:13" hidden="1" x14ac:dyDescent="0.3">
      <c r="A57" s="5" t="s">
        <v>75</v>
      </c>
      <c r="B57" s="3"/>
      <c r="C57" s="154">
        <f t="shared" si="19"/>
        <v>439.67335500000002</v>
      </c>
      <c r="D57" s="154">
        <f t="shared" si="20"/>
        <v>3447.9470000000001</v>
      </c>
      <c r="E57" s="154">
        <f t="shared" si="21"/>
        <v>3965.1390000000001</v>
      </c>
      <c r="F57" s="154">
        <f t="shared" si="22"/>
        <v>4559.91</v>
      </c>
      <c r="G57" s="154">
        <f t="shared" si="23"/>
        <v>4560</v>
      </c>
      <c r="H57" s="207">
        <f t="shared" si="24"/>
        <v>4560</v>
      </c>
      <c r="I57" s="206">
        <v>412.065</v>
      </c>
      <c r="J57" s="70">
        <f t="shared" si="25"/>
        <v>27.608355000000003</v>
      </c>
      <c r="K57" s="206">
        <f t="shared" si="26"/>
        <v>439.67335500000002</v>
      </c>
      <c r="L57" s="183">
        <v>2226</v>
      </c>
      <c r="M57" s="174">
        <f t="shared" si="7"/>
        <v>2334</v>
      </c>
    </row>
    <row r="58" spans="1:13" hidden="1" x14ac:dyDescent="0.3">
      <c r="A58" s="5" t="s">
        <v>76</v>
      </c>
      <c r="B58" s="3"/>
      <c r="C58" s="154">
        <f t="shared" si="19"/>
        <v>464.36586899999998</v>
      </c>
      <c r="D58" s="154">
        <f t="shared" si="20"/>
        <v>3472.64</v>
      </c>
      <c r="E58" s="154">
        <f t="shared" si="21"/>
        <v>3993.5360000000001</v>
      </c>
      <c r="F58" s="154">
        <f t="shared" si="22"/>
        <v>4592.5659999999998</v>
      </c>
      <c r="G58" s="154">
        <f t="shared" si="23"/>
        <v>4593</v>
      </c>
      <c r="H58" s="207">
        <f t="shared" si="24"/>
        <v>4593</v>
      </c>
      <c r="I58" s="206">
        <v>435.20699999999999</v>
      </c>
      <c r="J58" s="70">
        <f t="shared" si="25"/>
        <v>29.158869000000003</v>
      </c>
      <c r="K58" s="206">
        <f t="shared" si="26"/>
        <v>464.36586899999998</v>
      </c>
      <c r="L58" s="183">
        <v>2245</v>
      </c>
      <c r="M58" s="174">
        <f t="shared" si="7"/>
        <v>2348</v>
      </c>
    </row>
    <row r="59" spans="1:13" hidden="1" x14ac:dyDescent="0.3">
      <c r="A59" s="5" t="s">
        <v>77</v>
      </c>
      <c r="B59" s="3"/>
      <c r="C59" s="154">
        <f t="shared" si="19"/>
        <v>500.57984899999997</v>
      </c>
      <c r="D59" s="154">
        <f t="shared" si="20"/>
        <v>3508.8539999999998</v>
      </c>
      <c r="E59" s="154">
        <f t="shared" si="21"/>
        <v>4035.1819999999998</v>
      </c>
      <c r="F59" s="154">
        <f t="shared" si="22"/>
        <v>4640.4589999999998</v>
      </c>
      <c r="G59" s="154">
        <f t="shared" si="23"/>
        <v>4640</v>
      </c>
      <c r="H59" s="207">
        <f t="shared" si="24"/>
        <v>4640</v>
      </c>
      <c r="I59" s="206">
        <v>469.14699999999999</v>
      </c>
      <c r="J59" s="70">
        <f t="shared" si="25"/>
        <v>31.432849000000001</v>
      </c>
      <c r="K59" s="206">
        <f t="shared" si="26"/>
        <v>500.57984899999997</v>
      </c>
      <c r="L59" s="183">
        <v>2272</v>
      </c>
      <c r="M59" s="174">
        <f t="shared" si="7"/>
        <v>2368</v>
      </c>
    </row>
    <row r="60" spans="1:13" hidden="1" x14ac:dyDescent="0.3">
      <c r="A60" s="5" t="s">
        <v>78</v>
      </c>
      <c r="B60" s="3"/>
      <c r="C60" s="154">
        <f t="shared" si="19"/>
        <v>534.45496500000002</v>
      </c>
      <c r="D60" s="154">
        <f t="shared" si="20"/>
        <v>3542.7289999999998</v>
      </c>
      <c r="E60" s="154">
        <f t="shared" si="21"/>
        <v>4074.1379999999999</v>
      </c>
      <c r="F60" s="154">
        <f t="shared" si="22"/>
        <v>4685.259</v>
      </c>
      <c r="G60" s="154">
        <f t="shared" si="23"/>
        <v>4685</v>
      </c>
      <c r="H60" s="207">
        <f t="shared" si="24"/>
        <v>4685</v>
      </c>
      <c r="I60" s="206">
        <v>500.89499999999998</v>
      </c>
      <c r="J60" s="70">
        <f t="shared" si="25"/>
        <v>33.559964999999998</v>
      </c>
      <c r="K60" s="206">
        <f t="shared" si="26"/>
        <v>534.45496500000002</v>
      </c>
      <c r="L60" s="183">
        <v>2298</v>
      </c>
      <c r="M60" s="174">
        <f t="shared" si="7"/>
        <v>2387</v>
      </c>
    </row>
    <row r="61" spans="1:13" hidden="1" x14ac:dyDescent="0.3">
      <c r="A61" s="8"/>
      <c r="B61" s="42"/>
      <c r="C61" s="120"/>
      <c r="D61" s="54"/>
      <c r="E61" s="52"/>
      <c r="F61" s="52"/>
      <c r="G61" s="52"/>
      <c r="H61" s="210"/>
      <c r="I61" s="206"/>
      <c r="K61" s="206"/>
      <c r="L61" s="186"/>
      <c r="M61" s="177"/>
    </row>
    <row r="62" spans="1:13" hidden="1" x14ac:dyDescent="0.3">
      <c r="A62" s="5"/>
      <c r="B62" s="3"/>
      <c r="D62" s="47"/>
      <c r="E62" s="48"/>
      <c r="F62" s="48"/>
      <c r="G62" s="48"/>
      <c r="H62" s="208"/>
      <c r="I62" s="206"/>
      <c r="K62" s="206"/>
      <c r="L62" s="184"/>
      <c r="M62" s="175"/>
    </row>
    <row r="63" spans="1:13" hidden="1" x14ac:dyDescent="0.3">
      <c r="A63" s="2" t="s">
        <v>62</v>
      </c>
      <c r="B63" s="152">
        <f>B10</f>
        <v>3008.2741209999999</v>
      </c>
      <c r="C63" s="154">
        <f t="shared" ref="C63:C69" si="27">K63</f>
        <v>252.155574</v>
      </c>
      <c r="D63" s="154">
        <f t="shared" ref="D63:D69" si="28">ROUND(SUM($B$10,C63),3)</f>
        <v>3260.43</v>
      </c>
      <c r="E63" s="154">
        <f t="shared" ref="E63:E69" si="29">ROUND(D63+(D63*$E$8),3)</f>
        <v>3749.4949999999999</v>
      </c>
      <c r="F63" s="154">
        <f t="shared" ref="F63:F69" si="30">ROUND(E63+(E63*$F$8),3)</f>
        <v>4311.9189999999999</v>
      </c>
      <c r="G63" s="154">
        <f t="shared" ref="G63:G69" si="31">ROUND(F63,0)</f>
        <v>4312</v>
      </c>
      <c r="H63" s="207">
        <f t="shared" ref="H63:H69" si="32">IF(G63-L63=$H$10-$L$10,G63,IF(G63-L63&lt;$G$10-$L$10,G63+0,IF(G63-L63&gt;$G$10-$L$10,G63-0,FALSE)))</f>
        <v>4312</v>
      </c>
      <c r="I63" s="206">
        <v>236.322</v>
      </c>
      <c r="J63" s="70">
        <f t="shared" ref="J63:J69" si="33">I63*6.7%</f>
        <v>15.833574</v>
      </c>
      <c r="K63" s="206">
        <f t="shared" ref="K63:K69" si="34">I63+J63</f>
        <v>252.155574</v>
      </c>
      <c r="L63" s="183">
        <v>2083</v>
      </c>
      <c r="M63" s="174">
        <f t="shared" si="7"/>
        <v>2229</v>
      </c>
    </row>
    <row r="64" spans="1:13" hidden="1" x14ac:dyDescent="0.3">
      <c r="A64" s="2" t="s">
        <v>63</v>
      </c>
      <c r="B64" s="3"/>
      <c r="C64" s="154">
        <f t="shared" si="27"/>
        <v>308.45369499999998</v>
      </c>
      <c r="D64" s="154">
        <f t="shared" si="28"/>
        <v>3316.7280000000001</v>
      </c>
      <c r="E64" s="154">
        <f t="shared" si="29"/>
        <v>3814.2370000000001</v>
      </c>
      <c r="F64" s="154">
        <f t="shared" si="30"/>
        <v>4386.3729999999996</v>
      </c>
      <c r="G64" s="154">
        <f t="shared" si="31"/>
        <v>4386</v>
      </c>
      <c r="H64" s="207">
        <f t="shared" si="32"/>
        <v>4386</v>
      </c>
      <c r="I64" s="206">
        <v>289.08499999999998</v>
      </c>
      <c r="J64" s="70">
        <f t="shared" si="33"/>
        <v>19.368694999999999</v>
      </c>
      <c r="K64" s="206">
        <f t="shared" si="34"/>
        <v>308.45369499999998</v>
      </c>
      <c r="L64" s="183">
        <v>2126</v>
      </c>
      <c r="M64" s="174">
        <f t="shared" si="7"/>
        <v>2260</v>
      </c>
    </row>
    <row r="65" spans="1:13" hidden="1" x14ac:dyDescent="0.3">
      <c r="A65" s="2" t="s">
        <v>64</v>
      </c>
      <c r="B65" s="3"/>
      <c r="C65" s="154">
        <f t="shared" si="27"/>
        <v>350.01547899999997</v>
      </c>
      <c r="D65" s="154">
        <f t="shared" si="28"/>
        <v>3358.29</v>
      </c>
      <c r="E65" s="154">
        <f t="shared" si="29"/>
        <v>3862.0340000000001</v>
      </c>
      <c r="F65" s="154">
        <f t="shared" si="30"/>
        <v>4441.3389999999999</v>
      </c>
      <c r="G65" s="154">
        <f t="shared" si="31"/>
        <v>4441</v>
      </c>
      <c r="H65" s="207">
        <f t="shared" si="32"/>
        <v>4441</v>
      </c>
      <c r="I65" s="206">
        <v>328.03699999999998</v>
      </c>
      <c r="J65" s="70">
        <f t="shared" si="33"/>
        <v>21.978479</v>
      </c>
      <c r="K65" s="206">
        <f t="shared" si="34"/>
        <v>350.01547899999997</v>
      </c>
      <c r="L65" s="183">
        <v>2158</v>
      </c>
      <c r="M65" s="174">
        <f t="shared" si="7"/>
        <v>2283</v>
      </c>
    </row>
    <row r="66" spans="1:13" hidden="1" x14ac:dyDescent="0.3">
      <c r="A66" s="2" t="s">
        <v>65</v>
      </c>
      <c r="B66" s="3"/>
      <c r="C66" s="154">
        <f t="shared" si="27"/>
        <v>344.16938599999997</v>
      </c>
      <c r="D66" s="154">
        <f t="shared" si="28"/>
        <v>3352.444</v>
      </c>
      <c r="E66" s="154">
        <f t="shared" si="29"/>
        <v>3855.3110000000001</v>
      </c>
      <c r="F66" s="154">
        <f t="shared" si="30"/>
        <v>4433.6080000000002</v>
      </c>
      <c r="G66" s="154">
        <f t="shared" si="31"/>
        <v>4434</v>
      </c>
      <c r="H66" s="207">
        <f t="shared" si="32"/>
        <v>4434</v>
      </c>
      <c r="I66" s="206">
        <v>322.55799999999999</v>
      </c>
      <c r="J66" s="70">
        <f t="shared" si="33"/>
        <v>21.611386</v>
      </c>
      <c r="K66" s="206">
        <f t="shared" si="34"/>
        <v>344.16938599999997</v>
      </c>
      <c r="L66" s="183">
        <v>2153</v>
      </c>
      <c r="M66" s="174">
        <f t="shared" si="7"/>
        <v>2281</v>
      </c>
    </row>
    <row r="67" spans="1:13" hidden="1" x14ac:dyDescent="0.3">
      <c r="A67" s="2" t="s">
        <v>66</v>
      </c>
      <c r="B67" s="3"/>
      <c r="C67" s="154">
        <f t="shared" si="27"/>
        <v>362.138733</v>
      </c>
      <c r="D67" s="154">
        <f t="shared" si="28"/>
        <v>3370.413</v>
      </c>
      <c r="E67" s="154">
        <f t="shared" si="29"/>
        <v>3875.9749999999999</v>
      </c>
      <c r="F67" s="154">
        <f t="shared" si="30"/>
        <v>4457.3710000000001</v>
      </c>
      <c r="G67" s="154">
        <f t="shared" si="31"/>
        <v>4457</v>
      </c>
      <c r="H67" s="207">
        <f t="shared" si="32"/>
        <v>4457</v>
      </c>
      <c r="I67" s="206">
        <v>339.399</v>
      </c>
      <c r="J67" s="70">
        <f t="shared" si="33"/>
        <v>22.739733000000001</v>
      </c>
      <c r="K67" s="206">
        <f t="shared" si="34"/>
        <v>362.138733</v>
      </c>
      <c r="L67" s="183">
        <v>2167</v>
      </c>
      <c r="M67" s="174">
        <f t="shared" si="7"/>
        <v>2290</v>
      </c>
    </row>
    <row r="68" spans="1:13" hidden="1" x14ac:dyDescent="0.3">
      <c r="A68" s="2" t="s">
        <v>67</v>
      </c>
      <c r="B68" s="3"/>
      <c r="C68" s="154">
        <f t="shared" si="27"/>
        <v>361.17523199999999</v>
      </c>
      <c r="D68" s="154">
        <f t="shared" si="28"/>
        <v>3369.4490000000001</v>
      </c>
      <c r="E68" s="154">
        <f t="shared" si="29"/>
        <v>3874.866</v>
      </c>
      <c r="F68" s="154">
        <f t="shared" si="30"/>
        <v>4456.0959999999995</v>
      </c>
      <c r="G68" s="154">
        <f t="shared" si="31"/>
        <v>4456</v>
      </c>
      <c r="H68" s="207">
        <f t="shared" si="32"/>
        <v>4456</v>
      </c>
      <c r="I68" s="206">
        <v>338.49599999999998</v>
      </c>
      <c r="J68" s="70">
        <f t="shared" si="33"/>
        <v>22.679231999999999</v>
      </c>
      <c r="K68" s="206">
        <f t="shared" si="34"/>
        <v>361.17523199999999</v>
      </c>
      <c r="L68" s="183">
        <v>2166</v>
      </c>
      <c r="M68" s="174">
        <f t="shared" si="7"/>
        <v>2290</v>
      </c>
    </row>
    <row r="69" spans="1:13" hidden="1" x14ac:dyDescent="0.3">
      <c r="A69" s="2" t="s">
        <v>68</v>
      </c>
      <c r="B69" s="3"/>
      <c r="C69" s="154">
        <f t="shared" si="27"/>
        <v>399.46986200000003</v>
      </c>
      <c r="D69" s="154">
        <f t="shared" si="28"/>
        <v>3407.7440000000001</v>
      </c>
      <c r="E69" s="154">
        <f t="shared" si="29"/>
        <v>3918.9059999999999</v>
      </c>
      <c r="F69" s="154">
        <f t="shared" si="30"/>
        <v>4506.7420000000002</v>
      </c>
      <c r="G69" s="154">
        <f t="shared" si="31"/>
        <v>4507</v>
      </c>
      <c r="H69" s="207">
        <f t="shared" si="32"/>
        <v>4507</v>
      </c>
      <c r="I69" s="206">
        <v>374.38600000000002</v>
      </c>
      <c r="J69" s="70">
        <f t="shared" si="33"/>
        <v>25.083862000000003</v>
      </c>
      <c r="K69" s="206">
        <f t="shared" si="34"/>
        <v>399.46986200000003</v>
      </c>
      <c r="L69" s="183">
        <v>2195</v>
      </c>
      <c r="M69" s="174">
        <f t="shared" si="7"/>
        <v>2312</v>
      </c>
    </row>
    <row r="70" spans="1:13" ht="13.5" hidden="1"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t="s">
        <v>190</v>
      </c>
    </row>
    <row r="76" spans="1:13" x14ac:dyDescent="0.3">
      <c r="E76" s="304"/>
      <c r="F76" s="195"/>
      <c r="G76" s="10" t="s">
        <v>176</v>
      </c>
      <c r="H76" s="304">
        <v>1822.8050000000001</v>
      </c>
      <c r="I76" s="213"/>
    </row>
    <row r="77" spans="1:13" x14ac:dyDescent="0.3">
      <c r="E77" s="304"/>
      <c r="G77" s="10" t="s">
        <v>177</v>
      </c>
      <c r="H77" s="304">
        <v>44.988047999999999</v>
      </c>
      <c r="I77" s="214"/>
      <c r="J77" s="205"/>
    </row>
    <row r="78" spans="1:13" x14ac:dyDescent="0.3">
      <c r="E78" s="304"/>
      <c r="G78" s="10" t="s">
        <v>178</v>
      </c>
      <c r="H78" s="304">
        <v>240.13536499999998</v>
      </c>
      <c r="I78" s="214"/>
      <c r="J78" s="205"/>
    </row>
    <row r="79" spans="1:13" x14ac:dyDescent="0.3">
      <c r="E79" s="304"/>
      <c r="G79" s="10" t="s">
        <v>179</v>
      </c>
      <c r="H79" s="304">
        <v>306.83797199999998</v>
      </c>
      <c r="I79" s="214"/>
      <c r="J79" s="205"/>
    </row>
    <row r="80" spans="1:13" x14ac:dyDescent="0.3">
      <c r="G80" s="10" t="s">
        <v>175</v>
      </c>
      <c r="H80" s="304">
        <v>593.50773600000002</v>
      </c>
      <c r="I80" s="214"/>
      <c r="J80" s="205"/>
    </row>
    <row r="81" spans="5:9" ht="13.5" thickBot="1" x14ac:dyDescent="0.35">
      <c r="F81" s="3"/>
      <c r="H81" s="308">
        <f>SUM(H76:H80)</f>
        <v>3008.2741209999999</v>
      </c>
      <c r="I81" s="215"/>
    </row>
    <row r="84" spans="5:9" x14ac:dyDescent="0.3">
      <c r="E84" s="232"/>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A27" zoomScaleNormal="100" zoomScaleSheetLayoutView="100"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51" t="s">
        <v>161</v>
      </c>
      <c r="B1" s="352"/>
      <c r="C1" s="352"/>
      <c r="D1" s="352"/>
      <c r="E1" s="352"/>
      <c r="F1" s="352"/>
      <c r="G1" s="352"/>
      <c r="H1" s="353"/>
      <c r="I1" s="1"/>
      <c r="J1" s="1"/>
      <c r="L1" s="1"/>
      <c r="M1" s="1"/>
    </row>
    <row r="2" spans="1:13" x14ac:dyDescent="0.3">
      <c r="A2" s="2"/>
      <c r="B2" s="1"/>
      <c r="C2" s="1"/>
      <c r="H2" s="57"/>
      <c r="I2" s="1"/>
      <c r="J2" s="1"/>
      <c r="L2" s="1"/>
      <c r="M2" s="1"/>
    </row>
    <row r="3" spans="1:13" x14ac:dyDescent="0.3">
      <c r="A3" s="2"/>
      <c r="B3" s="1"/>
      <c r="C3" s="1"/>
      <c r="D3" s="1"/>
      <c r="E3" s="9"/>
      <c r="F3" s="216" t="s">
        <v>197</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2784.4211209999999</v>
      </c>
      <c r="C10" s="153">
        <f t="shared" ref="C10:C26" si="0">K10</f>
        <v>65.808729999999997</v>
      </c>
      <c r="D10" s="153">
        <f>ROUND(SUM($B$10,C10),3)</f>
        <v>2850.23</v>
      </c>
      <c r="E10" s="153">
        <f>ROUND(D10+(D10*$E$8),3)</f>
        <v>3277.7649999999999</v>
      </c>
      <c r="F10" s="153">
        <f>ROUND(E10+(E10*$F$8),3)</f>
        <v>3769.43</v>
      </c>
      <c r="G10" s="153">
        <f>ROUND(F10,0)</f>
        <v>3769</v>
      </c>
      <c r="H10" s="324">
        <f>G10</f>
        <v>3769</v>
      </c>
      <c r="I10" s="302">
        <v>63.83</v>
      </c>
      <c r="J10" s="303">
        <f t="shared" ref="J10:J15" si="1">I10*3.1%</f>
        <v>1.9787299999999999</v>
      </c>
      <c r="K10" s="302">
        <f>I10+J10</f>
        <v>65.808729999999997</v>
      </c>
      <c r="L10" s="182">
        <v>1939</v>
      </c>
      <c r="M10" s="173">
        <f>H10-L10</f>
        <v>1830</v>
      </c>
    </row>
    <row r="11" spans="1:13" x14ac:dyDescent="0.3">
      <c r="A11" s="2" t="s">
        <v>26</v>
      </c>
      <c r="B11" s="3"/>
      <c r="C11" s="154">
        <f t="shared" si="0"/>
        <v>75.134124999999997</v>
      </c>
      <c r="D11" s="154">
        <f t="shared" ref="D11:D26" si="2">ROUND(SUM($B$10,C11),3)</f>
        <v>2859.5549999999998</v>
      </c>
      <c r="E11" s="154">
        <f t="shared" ref="E11:E26" si="3">ROUND(D11+(D11*$E$8),3)</f>
        <v>3288.4879999999998</v>
      </c>
      <c r="F11" s="154">
        <f t="shared" ref="F11:F25" si="4">ROUND(E11+(E11*$F$8),3)</f>
        <v>3781.761</v>
      </c>
      <c r="G11" s="154">
        <f t="shared" ref="G11:G26" si="5">ROUND(F11,0)</f>
        <v>3782</v>
      </c>
      <c r="H11" s="207">
        <f t="shared" ref="H11:H26" si="6">IF(G11-L11=$H$10-$L$10,G11,IF(G11-L11&lt;$G$10-$L$10,G11+0,IF(G11-L11&gt;$G$10-$L$10,G11-0,FALSE)))</f>
        <v>3782</v>
      </c>
      <c r="I11" s="206">
        <v>72.875</v>
      </c>
      <c r="J11" s="70">
        <f t="shared" si="1"/>
        <v>2.259125</v>
      </c>
      <c r="K11" s="206">
        <f t="shared" ref="K11:K26" si="7">I11+J11</f>
        <v>75.134124999999997</v>
      </c>
      <c r="L11" s="183">
        <v>1950</v>
      </c>
      <c r="M11" s="174">
        <f t="shared" ref="M11:M69" si="8">H11-L11</f>
        <v>1832</v>
      </c>
    </row>
    <row r="12" spans="1:13" x14ac:dyDescent="0.3">
      <c r="A12" s="2" t="s">
        <v>27</v>
      </c>
      <c r="B12" s="3"/>
      <c r="C12" s="154">
        <f t="shared" si="0"/>
        <v>85.154413999999989</v>
      </c>
      <c r="D12" s="154">
        <f t="shared" si="2"/>
        <v>2869.576</v>
      </c>
      <c r="E12" s="154">
        <f t="shared" si="3"/>
        <v>3300.0120000000002</v>
      </c>
      <c r="F12" s="154">
        <f t="shared" si="4"/>
        <v>3795.0140000000001</v>
      </c>
      <c r="G12" s="154">
        <f t="shared" si="5"/>
        <v>3795</v>
      </c>
      <c r="H12" s="207">
        <f t="shared" si="6"/>
        <v>3795</v>
      </c>
      <c r="I12" s="206">
        <v>82.593999999999994</v>
      </c>
      <c r="J12" s="70">
        <f t="shared" si="1"/>
        <v>2.5604139999999997</v>
      </c>
      <c r="K12" s="206">
        <f t="shared" si="7"/>
        <v>85.154413999999989</v>
      </c>
      <c r="L12" s="183">
        <v>1958</v>
      </c>
      <c r="M12" s="174">
        <f t="shared" si="8"/>
        <v>1837</v>
      </c>
    </row>
    <row r="13" spans="1:13" x14ac:dyDescent="0.3">
      <c r="A13" s="2" t="s">
        <v>28</v>
      </c>
      <c r="B13" s="3"/>
      <c r="C13" s="154">
        <f t="shared" si="0"/>
        <v>102.483462</v>
      </c>
      <c r="D13" s="154">
        <f t="shared" si="2"/>
        <v>2886.9050000000002</v>
      </c>
      <c r="E13" s="154">
        <f t="shared" si="3"/>
        <v>3319.9409999999998</v>
      </c>
      <c r="F13" s="154">
        <f t="shared" si="4"/>
        <v>3817.9319999999998</v>
      </c>
      <c r="G13" s="154">
        <f t="shared" si="5"/>
        <v>3818</v>
      </c>
      <c r="H13" s="207">
        <f t="shared" si="6"/>
        <v>3818</v>
      </c>
      <c r="I13" s="206">
        <v>99.402000000000001</v>
      </c>
      <c r="J13" s="70">
        <f t="shared" si="1"/>
        <v>3.0814620000000001</v>
      </c>
      <c r="K13" s="206">
        <f t="shared" si="7"/>
        <v>102.483462</v>
      </c>
      <c r="L13" s="183">
        <v>1972</v>
      </c>
      <c r="M13" s="174">
        <f t="shared" si="8"/>
        <v>1846</v>
      </c>
    </row>
    <row r="14" spans="1:13" x14ac:dyDescent="0.3">
      <c r="A14" s="2" t="s">
        <v>29</v>
      </c>
      <c r="B14" s="3"/>
      <c r="C14" s="154">
        <f t="shared" si="0"/>
        <v>125.92737100000001</v>
      </c>
      <c r="D14" s="154">
        <f t="shared" si="2"/>
        <v>2910.348</v>
      </c>
      <c r="E14" s="154">
        <f t="shared" si="3"/>
        <v>3346.9</v>
      </c>
      <c r="F14" s="154">
        <f t="shared" si="4"/>
        <v>3848.9349999999999</v>
      </c>
      <c r="G14" s="154">
        <f t="shared" si="5"/>
        <v>3849</v>
      </c>
      <c r="H14" s="207">
        <f t="shared" si="6"/>
        <v>3849</v>
      </c>
      <c r="I14" s="206">
        <v>122.14100000000001</v>
      </c>
      <c r="J14" s="70">
        <f t="shared" si="1"/>
        <v>3.7863709999999999</v>
      </c>
      <c r="K14" s="206">
        <f t="shared" si="7"/>
        <v>125.92737100000001</v>
      </c>
      <c r="L14" s="183">
        <v>1990</v>
      </c>
      <c r="M14" s="174">
        <f t="shared" si="8"/>
        <v>1859</v>
      </c>
    </row>
    <row r="15" spans="1:13" x14ac:dyDescent="0.3">
      <c r="A15" s="2" t="s">
        <v>30</v>
      </c>
      <c r="B15" s="3"/>
      <c r="C15" s="154">
        <f t="shared" si="0"/>
        <v>157.447103</v>
      </c>
      <c r="D15" s="154">
        <f t="shared" si="2"/>
        <v>2941.8679999999999</v>
      </c>
      <c r="E15" s="154">
        <f t="shared" si="3"/>
        <v>3383.1480000000001</v>
      </c>
      <c r="F15" s="154">
        <f t="shared" si="4"/>
        <v>3890.62</v>
      </c>
      <c r="G15" s="154">
        <f t="shared" si="5"/>
        <v>3891</v>
      </c>
      <c r="H15" s="207">
        <f t="shared" si="6"/>
        <v>3891</v>
      </c>
      <c r="I15" s="206">
        <v>152.71299999999999</v>
      </c>
      <c r="J15" s="70">
        <f t="shared" si="1"/>
        <v>4.7341030000000002</v>
      </c>
      <c r="K15" s="206">
        <f t="shared" si="7"/>
        <v>157.447103</v>
      </c>
      <c r="L15" s="183">
        <v>2015</v>
      </c>
      <c r="M15" s="174">
        <f t="shared" si="8"/>
        <v>1876</v>
      </c>
    </row>
    <row r="16" spans="1:13" x14ac:dyDescent="0.3">
      <c r="A16" s="2" t="s">
        <v>31</v>
      </c>
      <c r="B16" s="3"/>
      <c r="C16" s="154">
        <f t="shared" si="0"/>
        <v>183.88194300000001</v>
      </c>
      <c r="D16" s="154">
        <f t="shared" si="2"/>
        <v>2968.3029999999999</v>
      </c>
      <c r="E16" s="154">
        <f t="shared" si="3"/>
        <v>3413.5479999999998</v>
      </c>
      <c r="F16" s="154">
        <f t="shared" si="4"/>
        <v>3925.58</v>
      </c>
      <c r="G16" s="154">
        <f t="shared" si="5"/>
        <v>3926</v>
      </c>
      <c r="H16" s="207">
        <f t="shared" si="6"/>
        <v>3926</v>
      </c>
      <c r="I16" s="206">
        <v>178.35300000000001</v>
      </c>
      <c r="J16" s="70">
        <f t="shared" ref="J16:J26" si="9">I16*3.1%</f>
        <v>5.5289429999999999</v>
      </c>
      <c r="K16" s="206">
        <f t="shared" si="7"/>
        <v>183.88194300000001</v>
      </c>
      <c r="L16" s="183">
        <v>2036</v>
      </c>
      <c r="M16" s="174">
        <f t="shared" si="8"/>
        <v>1890</v>
      </c>
    </row>
    <row r="17" spans="1:13" x14ac:dyDescent="0.3">
      <c r="A17" s="2" t="s">
        <v>32</v>
      </c>
      <c r="B17" s="3"/>
      <c r="C17" s="154">
        <f t="shared" si="0"/>
        <v>239.16107</v>
      </c>
      <c r="D17" s="154">
        <f t="shared" si="2"/>
        <v>3023.5819999999999</v>
      </c>
      <c r="E17" s="154">
        <f t="shared" si="3"/>
        <v>3477.1190000000001</v>
      </c>
      <c r="F17" s="154">
        <f t="shared" si="4"/>
        <v>3998.6869999999999</v>
      </c>
      <c r="G17" s="154">
        <f t="shared" si="5"/>
        <v>3999</v>
      </c>
      <c r="H17" s="207">
        <f t="shared" si="6"/>
        <v>3999</v>
      </c>
      <c r="I17" s="206">
        <v>231.97</v>
      </c>
      <c r="J17" s="70">
        <f t="shared" si="9"/>
        <v>7.1910699999999999</v>
      </c>
      <c r="K17" s="206">
        <f t="shared" si="7"/>
        <v>239.16107</v>
      </c>
      <c r="L17" s="183">
        <v>2079</v>
      </c>
      <c r="M17" s="174">
        <f t="shared" si="8"/>
        <v>1920</v>
      </c>
    </row>
    <row r="18" spans="1:13" x14ac:dyDescent="0.3">
      <c r="A18" s="2" t="s">
        <v>33</v>
      </c>
      <c r="B18" s="3"/>
      <c r="C18" s="154">
        <f t="shared" si="0"/>
        <v>289.87183600000003</v>
      </c>
      <c r="D18" s="154">
        <f t="shared" si="2"/>
        <v>3074.2930000000001</v>
      </c>
      <c r="E18" s="154">
        <f t="shared" si="3"/>
        <v>3535.4369999999999</v>
      </c>
      <c r="F18" s="154">
        <f t="shared" si="4"/>
        <v>4065.7530000000002</v>
      </c>
      <c r="G18" s="154">
        <f t="shared" si="5"/>
        <v>4066</v>
      </c>
      <c r="H18" s="207">
        <f t="shared" si="6"/>
        <v>4066</v>
      </c>
      <c r="I18" s="206">
        <v>281.15600000000001</v>
      </c>
      <c r="J18" s="70">
        <f t="shared" si="9"/>
        <v>8.7158359999999995</v>
      </c>
      <c r="K18" s="206">
        <f t="shared" si="7"/>
        <v>289.87183600000003</v>
      </c>
      <c r="L18" s="183">
        <v>2119</v>
      </c>
      <c r="M18" s="174">
        <f t="shared" si="8"/>
        <v>1947</v>
      </c>
    </row>
    <row r="19" spans="1:13" x14ac:dyDescent="0.3">
      <c r="A19" s="2" t="s">
        <v>34</v>
      </c>
      <c r="B19" s="3"/>
      <c r="C19" s="154">
        <f t="shared" si="0"/>
        <v>335.44822200000004</v>
      </c>
      <c r="D19" s="154">
        <f t="shared" si="2"/>
        <v>3119.8690000000001</v>
      </c>
      <c r="E19" s="154">
        <f t="shared" si="3"/>
        <v>3587.8490000000002</v>
      </c>
      <c r="F19" s="154">
        <f t="shared" si="4"/>
        <v>4126.0259999999998</v>
      </c>
      <c r="G19" s="154">
        <f t="shared" si="5"/>
        <v>4126</v>
      </c>
      <c r="H19" s="207">
        <f t="shared" si="6"/>
        <v>4126</v>
      </c>
      <c r="I19" s="206">
        <v>325.36200000000002</v>
      </c>
      <c r="J19" s="70">
        <f t="shared" si="9"/>
        <v>10.086222000000001</v>
      </c>
      <c r="K19" s="206">
        <f t="shared" si="7"/>
        <v>335.44822200000004</v>
      </c>
      <c r="L19" s="183">
        <v>2155</v>
      </c>
      <c r="M19" s="174">
        <f t="shared" si="8"/>
        <v>1971</v>
      </c>
    </row>
    <row r="20" spans="1:13" x14ac:dyDescent="0.3">
      <c r="A20" s="2" t="s">
        <v>35</v>
      </c>
      <c r="B20" s="3"/>
      <c r="C20" s="154">
        <f t="shared" si="0"/>
        <v>381.024608</v>
      </c>
      <c r="D20" s="154">
        <f t="shared" si="2"/>
        <v>3165.4459999999999</v>
      </c>
      <c r="E20" s="154">
        <f>ROUND(D20+(D20*$E$8),3)</f>
        <v>3640.2629999999999</v>
      </c>
      <c r="F20" s="154">
        <f t="shared" si="4"/>
        <v>4186.3019999999997</v>
      </c>
      <c r="G20" s="154">
        <f t="shared" si="5"/>
        <v>4186</v>
      </c>
      <c r="H20" s="207">
        <f t="shared" si="6"/>
        <v>4186</v>
      </c>
      <c r="I20" s="206">
        <v>369.56799999999998</v>
      </c>
      <c r="J20" s="70">
        <f t="shared" si="9"/>
        <v>11.456607999999999</v>
      </c>
      <c r="K20" s="206">
        <f t="shared" si="7"/>
        <v>381.024608</v>
      </c>
      <c r="L20" s="183">
        <v>2191</v>
      </c>
      <c r="M20" s="174">
        <f t="shared" si="8"/>
        <v>1995</v>
      </c>
    </row>
    <row r="21" spans="1:13" x14ac:dyDescent="0.3">
      <c r="A21" s="2" t="s">
        <v>36</v>
      </c>
      <c r="B21" s="3"/>
      <c r="C21" s="154">
        <f t="shared" si="0"/>
        <v>550.40141199999994</v>
      </c>
      <c r="D21" s="154">
        <f t="shared" si="2"/>
        <v>3334.8229999999999</v>
      </c>
      <c r="E21" s="154">
        <f t="shared" si="3"/>
        <v>3835.0459999999998</v>
      </c>
      <c r="F21" s="154">
        <f t="shared" si="4"/>
        <v>4410.3029999999999</v>
      </c>
      <c r="G21" s="154">
        <f t="shared" si="5"/>
        <v>4410</v>
      </c>
      <c r="H21" s="207">
        <f t="shared" si="6"/>
        <v>4410</v>
      </c>
      <c r="I21" s="206">
        <v>533.85199999999998</v>
      </c>
      <c r="J21" s="70">
        <f t="shared" si="9"/>
        <v>16.549412</v>
      </c>
      <c r="K21" s="206">
        <f t="shared" si="7"/>
        <v>550.40141199999994</v>
      </c>
      <c r="L21" s="183">
        <v>2325</v>
      </c>
      <c r="M21" s="174">
        <f t="shared" si="8"/>
        <v>2085</v>
      </c>
    </row>
    <row r="22" spans="1:13" x14ac:dyDescent="0.3">
      <c r="A22" s="2" t="s">
        <v>37</v>
      </c>
      <c r="B22" s="3"/>
      <c r="C22" s="154">
        <f t="shared" si="0"/>
        <v>355.31971600000003</v>
      </c>
      <c r="D22" s="154">
        <f t="shared" si="2"/>
        <v>3139.741</v>
      </c>
      <c r="E22" s="154">
        <f t="shared" si="3"/>
        <v>3610.7020000000002</v>
      </c>
      <c r="F22" s="154">
        <f t="shared" si="4"/>
        <v>4152.3069999999998</v>
      </c>
      <c r="G22" s="154">
        <f t="shared" si="5"/>
        <v>4152</v>
      </c>
      <c r="H22" s="207">
        <f t="shared" si="6"/>
        <v>4152</v>
      </c>
      <c r="I22" s="206">
        <v>344.63600000000002</v>
      </c>
      <c r="J22" s="70">
        <f t="shared" si="9"/>
        <v>10.683716</v>
      </c>
      <c r="K22" s="206">
        <f t="shared" si="7"/>
        <v>355.31971600000003</v>
      </c>
      <c r="L22" s="183">
        <v>2171</v>
      </c>
      <c r="M22" s="174">
        <f t="shared" si="8"/>
        <v>1981</v>
      </c>
    </row>
    <row r="23" spans="1:13" x14ac:dyDescent="0.3">
      <c r="A23" s="2" t="s">
        <v>38</v>
      </c>
      <c r="B23" s="3"/>
      <c r="C23" s="154">
        <f t="shared" si="0"/>
        <v>434.11079799999999</v>
      </c>
      <c r="D23" s="154">
        <f t="shared" si="2"/>
        <v>3218.5320000000002</v>
      </c>
      <c r="E23" s="154">
        <f t="shared" si="3"/>
        <v>3701.3119999999999</v>
      </c>
      <c r="F23" s="154">
        <f t="shared" si="4"/>
        <v>4256.509</v>
      </c>
      <c r="G23" s="154">
        <f t="shared" si="5"/>
        <v>4257</v>
      </c>
      <c r="H23" s="207">
        <f t="shared" si="6"/>
        <v>4257</v>
      </c>
      <c r="I23" s="206">
        <v>421.05799999999999</v>
      </c>
      <c r="J23" s="70">
        <f t="shared" si="9"/>
        <v>13.052797999999999</v>
      </c>
      <c r="K23" s="206">
        <f t="shared" si="7"/>
        <v>434.11079799999999</v>
      </c>
      <c r="L23" s="183">
        <v>2233</v>
      </c>
      <c r="M23" s="174">
        <f t="shared" si="8"/>
        <v>2024</v>
      </c>
    </row>
    <row r="24" spans="1:13" x14ac:dyDescent="0.3">
      <c r="A24" s="2" t="s">
        <v>39</v>
      </c>
      <c r="B24" s="3"/>
      <c r="C24" s="154">
        <f t="shared" si="0"/>
        <v>422.94403699999998</v>
      </c>
      <c r="D24" s="154">
        <f t="shared" si="2"/>
        <v>3207.3649999999998</v>
      </c>
      <c r="E24" s="154">
        <f t="shared" si="3"/>
        <v>3688.47</v>
      </c>
      <c r="F24" s="154">
        <f t="shared" si="4"/>
        <v>4241.741</v>
      </c>
      <c r="G24" s="154">
        <f t="shared" si="5"/>
        <v>4242</v>
      </c>
      <c r="H24" s="207">
        <f t="shared" si="6"/>
        <v>4242</v>
      </c>
      <c r="I24" s="206">
        <v>410.22699999999998</v>
      </c>
      <c r="J24" s="70">
        <f t="shared" si="9"/>
        <v>12.717036999999999</v>
      </c>
      <c r="K24" s="206">
        <f t="shared" si="7"/>
        <v>422.94403699999998</v>
      </c>
      <c r="L24" s="183">
        <v>2224</v>
      </c>
      <c r="M24" s="174">
        <f t="shared" si="8"/>
        <v>2018</v>
      </c>
    </row>
    <row r="25" spans="1:13" x14ac:dyDescent="0.3">
      <c r="A25" s="5" t="s">
        <v>69</v>
      </c>
      <c r="B25" s="3"/>
      <c r="C25" s="154">
        <f t="shared" si="0"/>
        <v>183.88194300000001</v>
      </c>
      <c r="D25" s="154">
        <f t="shared" si="2"/>
        <v>2968.3029999999999</v>
      </c>
      <c r="E25" s="154">
        <f t="shared" si="3"/>
        <v>3413.5479999999998</v>
      </c>
      <c r="F25" s="154">
        <f t="shared" si="4"/>
        <v>3925.58</v>
      </c>
      <c r="G25" s="154">
        <f t="shared" si="5"/>
        <v>3926</v>
      </c>
      <c r="H25" s="207">
        <f t="shared" si="6"/>
        <v>3926</v>
      </c>
      <c r="I25" s="206">
        <v>178.35300000000001</v>
      </c>
      <c r="J25" s="70">
        <f t="shared" si="9"/>
        <v>5.5289429999999999</v>
      </c>
      <c r="K25" s="206">
        <f t="shared" si="7"/>
        <v>183.88194300000001</v>
      </c>
      <c r="L25" s="183">
        <v>2036</v>
      </c>
      <c r="M25" s="174">
        <f t="shared" si="8"/>
        <v>1890</v>
      </c>
    </row>
    <row r="26" spans="1:13" x14ac:dyDescent="0.3">
      <c r="A26" s="5" t="s">
        <v>70</v>
      </c>
      <c r="B26" s="3"/>
      <c r="C26" s="154">
        <f t="shared" si="0"/>
        <v>422.94403699999998</v>
      </c>
      <c r="D26" s="154">
        <f t="shared" si="2"/>
        <v>3207.3649999999998</v>
      </c>
      <c r="E26" s="154">
        <f t="shared" si="3"/>
        <v>3688.47</v>
      </c>
      <c r="F26" s="154">
        <f>ROUND(E26+(E26*$F$8),3)</f>
        <v>4241.741</v>
      </c>
      <c r="G26" s="154">
        <f t="shared" si="5"/>
        <v>4242</v>
      </c>
      <c r="H26" s="207">
        <f t="shared" si="6"/>
        <v>4242</v>
      </c>
      <c r="I26" s="206">
        <v>410.22699999999998</v>
      </c>
      <c r="J26" s="70">
        <f t="shared" si="9"/>
        <v>12.717036999999999</v>
      </c>
      <c r="K26" s="206">
        <f t="shared" si="7"/>
        <v>422.94403699999998</v>
      </c>
      <c r="L26" s="183">
        <v>2224</v>
      </c>
      <c r="M26" s="174">
        <f t="shared" si="8"/>
        <v>2018</v>
      </c>
    </row>
    <row r="27" spans="1:13" x14ac:dyDescent="0.3">
      <c r="A27" s="2"/>
      <c r="B27" s="3"/>
      <c r="D27" s="131"/>
      <c r="E27" s="52"/>
      <c r="F27" s="131"/>
      <c r="G27" s="131"/>
      <c r="H27" s="208"/>
      <c r="I27" s="206"/>
      <c r="K27" s="206"/>
      <c r="L27" s="184"/>
      <c r="M27" s="175"/>
    </row>
    <row r="28" spans="1:13" x14ac:dyDescent="0.3">
      <c r="A28" s="132"/>
      <c r="B28" s="133"/>
      <c r="C28" s="134"/>
      <c r="D28" s="135"/>
      <c r="E28" s="48"/>
      <c r="F28" s="53"/>
      <c r="G28" s="53"/>
      <c r="H28" s="209"/>
      <c r="I28" s="206"/>
      <c r="K28" s="206"/>
      <c r="L28" s="185"/>
      <c r="M28" s="176"/>
    </row>
    <row r="29" spans="1:13" x14ac:dyDescent="0.3">
      <c r="A29" s="2" t="s">
        <v>40</v>
      </c>
      <c r="B29" s="152">
        <f>B10</f>
        <v>2784.4211209999999</v>
      </c>
      <c r="C29" s="154">
        <f t="shared" ref="C29:C37" si="10">K29</f>
        <v>105.158907</v>
      </c>
      <c r="D29" s="154">
        <f t="shared" ref="D29:D37" si="11">ROUND(SUM($B$10,C29),3)</f>
        <v>2889.58</v>
      </c>
      <c r="E29" s="154">
        <f t="shared" ref="E29:E37" si="12">ROUND(D29+(D29*$E$8),3)</f>
        <v>3323.0169999999998</v>
      </c>
      <c r="F29" s="154">
        <f t="shared" ref="F29:F37" si="13">ROUND(E29+(E29*$F$8),3)</f>
        <v>3821.47</v>
      </c>
      <c r="G29" s="154">
        <f t="shared" ref="G29:G37" si="14">ROUND(F29,0)</f>
        <v>3821</v>
      </c>
      <c r="H29" s="207">
        <f t="shared" ref="H29:H37" si="15">IF(G29-L29=$H$10-$L$10,G29,IF(G29-L29&lt;$G$10-$L$10,G29+0,IF(G29-L29&gt;$G$10-$L$10,G29-0,FALSE)))</f>
        <v>3821</v>
      </c>
      <c r="I29" s="206">
        <v>101.997</v>
      </c>
      <c r="J29" s="70">
        <f t="shared" ref="J29:J37" si="16">I29*3.1%</f>
        <v>3.1619069999999998</v>
      </c>
      <c r="K29" s="206">
        <f t="shared" ref="K29:K37" si="17">I29+J29</f>
        <v>105.158907</v>
      </c>
      <c r="L29" s="183">
        <v>1974</v>
      </c>
      <c r="M29" s="174">
        <f t="shared" si="8"/>
        <v>1847</v>
      </c>
    </row>
    <row r="30" spans="1:13" x14ac:dyDescent="0.3">
      <c r="A30" s="2" t="s">
        <v>96</v>
      </c>
      <c r="B30" s="3"/>
      <c r="C30" s="154">
        <f t="shared" si="10"/>
        <v>134.85067599999999</v>
      </c>
      <c r="D30" s="154">
        <f t="shared" si="11"/>
        <v>2919.2719999999999</v>
      </c>
      <c r="E30" s="154">
        <f t="shared" si="12"/>
        <v>3357.163</v>
      </c>
      <c r="F30" s="154">
        <f t="shared" si="13"/>
        <v>3860.7370000000001</v>
      </c>
      <c r="G30" s="154">
        <f t="shared" si="14"/>
        <v>3861</v>
      </c>
      <c r="H30" s="207">
        <f t="shared" si="15"/>
        <v>3861</v>
      </c>
      <c r="I30" s="206">
        <v>130.79599999999999</v>
      </c>
      <c r="J30" s="70">
        <f t="shared" si="16"/>
        <v>4.0546759999999997</v>
      </c>
      <c r="K30" s="206">
        <f t="shared" si="17"/>
        <v>134.85067599999999</v>
      </c>
      <c r="L30" s="183">
        <v>1997</v>
      </c>
      <c r="M30" s="174">
        <f t="shared" si="8"/>
        <v>1864</v>
      </c>
    </row>
    <row r="31" spans="1:13" x14ac:dyDescent="0.3">
      <c r="A31" s="2" t="s">
        <v>41</v>
      </c>
      <c r="B31" s="3"/>
      <c r="C31" s="154">
        <f t="shared" si="10"/>
        <v>122.272476</v>
      </c>
      <c r="D31" s="154">
        <f t="shared" si="11"/>
        <v>2906.694</v>
      </c>
      <c r="E31" s="154">
        <f t="shared" si="12"/>
        <v>3342.6979999999999</v>
      </c>
      <c r="F31" s="154">
        <f t="shared" si="13"/>
        <v>3844.1030000000001</v>
      </c>
      <c r="G31" s="154">
        <f t="shared" si="14"/>
        <v>3844</v>
      </c>
      <c r="H31" s="207">
        <f t="shared" si="15"/>
        <v>3844</v>
      </c>
      <c r="I31" s="206">
        <v>118.596</v>
      </c>
      <c r="J31" s="70">
        <f t="shared" si="16"/>
        <v>3.6764760000000001</v>
      </c>
      <c r="K31" s="206">
        <f t="shared" si="17"/>
        <v>122.272476</v>
      </c>
      <c r="L31" s="183">
        <v>1987</v>
      </c>
      <c r="M31" s="174">
        <f t="shared" si="8"/>
        <v>1857</v>
      </c>
    </row>
    <row r="32" spans="1:13" x14ac:dyDescent="0.3">
      <c r="A32" s="2" t="s">
        <v>42</v>
      </c>
      <c r="B32" s="3"/>
      <c r="C32" s="154">
        <f t="shared" si="10"/>
        <v>138.639601</v>
      </c>
      <c r="D32" s="154">
        <f t="shared" si="11"/>
        <v>2923.0610000000001</v>
      </c>
      <c r="E32" s="154">
        <f t="shared" si="12"/>
        <v>3361.52</v>
      </c>
      <c r="F32" s="154">
        <f t="shared" si="13"/>
        <v>3865.748</v>
      </c>
      <c r="G32" s="154">
        <f t="shared" si="14"/>
        <v>3866</v>
      </c>
      <c r="H32" s="207">
        <f t="shared" si="15"/>
        <v>3866</v>
      </c>
      <c r="I32" s="206">
        <v>134.471</v>
      </c>
      <c r="J32" s="70">
        <f t="shared" si="16"/>
        <v>4.1686009999999998</v>
      </c>
      <c r="K32" s="206">
        <f t="shared" si="17"/>
        <v>138.639601</v>
      </c>
      <c r="L32" s="183">
        <v>2000</v>
      </c>
      <c r="M32" s="174">
        <f t="shared" si="8"/>
        <v>1866</v>
      </c>
    </row>
    <row r="33" spans="1:13" x14ac:dyDescent="0.3">
      <c r="A33" s="2" t="s">
        <v>43</v>
      </c>
      <c r="B33" s="3"/>
      <c r="C33" s="154">
        <f t="shared" si="10"/>
        <v>178.93108099999998</v>
      </c>
      <c r="D33" s="154">
        <f t="shared" si="11"/>
        <v>2963.3519999999999</v>
      </c>
      <c r="E33" s="154">
        <f t="shared" si="12"/>
        <v>3407.855</v>
      </c>
      <c r="F33" s="154">
        <f t="shared" si="13"/>
        <v>3919.0329999999999</v>
      </c>
      <c r="G33" s="154">
        <f t="shared" si="14"/>
        <v>3919</v>
      </c>
      <c r="H33" s="207">
        <f t="shared" si="15"/>
        <v>3919</v>
      </c>
      <c r="I33" s="206">
        <v>173.55099999999999</v>
      </c>
      <c r="J33" s="70">
        <f t="shared" si="16"/>
        <v>5.3800809999999997</v>
      </c>
      <c r="K33" s="206">
        <f t="shared" si="17"/>
        <v>178.93108099999998</v>
      </c>
      <c r="L33" s="183">
        <v>2032</v>
      </c>
      <c r="M33" s="174">
        <f t="shared" si="8"/>
        <v>1887</v>
      </c>
    </row>
    <row r="34" spans="1:13" x14ac:dyDescent="0.3">
      <c r="A34" s="2" t="s">
        <v>44</v>
      </c>
      <c r="B34" s="3"/>
      <c r="C34" s="154">
        <f t="shared" si="10"/>
        <v>167.83236600000001</v>
      </c>
      <c r="D34" s="154">
        <f t="shared" si="11"/>
        <v>2952.2530000000002</v>
      </c>
      <c r="E34" s="154">
        <f t="shared" si="12"/>
        <v>3395.0909999999999</v>
      </c>
      <c r="F34" s="154">
        <f t="shared" si="13"/>
        <v>3904.355</v>
      </c>
      <c r="G34" s="154">
        <f t="shared" si="14"/>
        <v>3904</v>
      </c>
      <c r="H34" s="207">
        <f t="shared" si="15"/>
        <v>3904</v>
      </c>
      <c r="I34" s="206">
        <v>162.786</v>
      </c>
      <c r="J34" s="70">
        <f t="shared" si="16"/>
        <v>5.0463659999999999</v>
      </c>
      <c r="K34" s="206">
        <f t="shared" si="17"/>
        <v>167.83236600000001</v>
      </c>
      <c r="L34" s="183">
        <v>2023</v>
      </c>
      <c r="M34" s="174">
        <f t="shared" si="8"/>
        <v>1881</v>
      </c>
    </row>
    <row r="35" spans="1:13" x14ac:dyDescent="0.3">
      <c r="A35" s="2" t="s">
        <v>45</v>
      </c>
      <c r="B35" s="3"/>
      <c r="C35" s="154">
        <f t="shared" si="10"/>
        <v>198.13861100000003</v>
      </c>
      <c r="D35" s="154">
        <f t="shared" si="11"/>
        <v>2982.56</v>
      </c>
      <c r="E35" s="154">
        <f t="shared" si="12"/>
        <v>3429.944</v>
      </c>
      <c r="F35" s="154">
        <f t="shared" si="13"/>
        <v>3944.4360000000001</v>
      </c>
      <c r="G35" s="154">
        <f t="shared" si="14"/>
        <v>3944</v>
      </c>
      <c r="H35" s="207">
        <f t="shared" si="15"/>
        <v>3944</v>
      </c>
      <c r="I35" s="206">
        <v>192.18100000000001</v>
      </c>
      <c r="J35" s="70">
        <f t="shared" si="16"/>
        <v>5.957611</v>
      </c>
      <c r="K35" s="206">
        <f t="shared" si="17"/>
        <v>198.13861100000003</v>
      </c>
      <c r="L35" s="183">
        <v>2047</v>
      </c>
      <c r="M35" s="174">
        <f t="shared" si="8"/>
        <v>1897</v>
      </c>
    </row>
    <row r="36" spans="1:13" x14ac:dyDescent="0.3">
      <c r="A36" s="2" t="s">
        <v>46</v>
      </c>
      <c r="B36" s="3"/>
      <c r="C36" s="154">
        <f t="shared" si="10"/>
        <v>216.000686</v>
      </c>
      <c r="D36" s="154">
        <f t="shared" si="11"/>
        <v>3000.422</v>
      </c>
      <c r="E36" s="154">
        <f t="shared" si="12"/>
        <v>3450.4850000000001</v>
      </c>
      <c r="F36" s="154">
        <f t="shared" si="13"/>
        <v>3968.058</v>
      </c>
      <c r="G36" s="154">
        <f t="shared" si="14"/>
        <v>3968</v>
      </c>
      <c r="H36" s="207">
        <f t="shared" si="15"/>
        <v>3968</v>
      </c>
      <c r="I36" s="206">
        <v>209.506</v>
      </c>
      <c r="J36" s="70">
        <f t="shared" si="16"/>
        <v>6.4946859999999997</v>
      </c>
      <c r="K36" s="206">
        <f t="shared" si="17"/>
        <v>216.000686</v>
      </c>
      <c r="L36" s="183">
        <v>2061</v>
      </c>
      <c r="M36" s="174">
        <f t="shared" si="8"/>
        <v>1907</v>
      </c>
    </row>
    <row r="37" spans="1:13" x14ac:dyDescent="0.3">
      <c r="A37" s="2" t="s">
        <v>47</v>
      </c>
      <c r="B37" s="3"/>
      <c r="C37" s="154">
        <f t="shared" si="10"/>
        <v>233.28024599999998</v>
      </c>
      <c r="D37" s="154">
        <f t="shared" si="11"/>
        <v>3017.701</v>
      </c>
      <c r="E37" s="154">
        <f t="shared" si="12"/>
        <v>3470.3560000000002</v>
      </c>
      <c r="F37" s="154">
        <f t="shared" si="13"/>
        <v>3990.9090000000001</v>
      </c>
      <c r="G37" s="154">
        <f t="shared" si="14"/>
        <v>3991</v>
      </c>
      <c r="H37" s="207">
        <f t="shared" si="15"/>
        <v>3991</v>
      </c>
      <c r="I37" s="206">
        <v>226.26599999999999</v>
      </c>
      <c r="J37" s="70">
        <f t="shared" si="16"/>
        <v>7.014246</v>
      </c>
      <c r="K37" s="206">
        <f t="shared" si="17"/>
        <v>233.28024599999998</v>
      </c>
      <c r="L37" s="183">
        <v>2075</v>
      </c>
      <c r="M37" s="174">
        <f t="shared" si="8"/>
        <v>1916</v>
      </c>
    </row>
    <row r="38" spans="1:13" x14ac:dyDescent="0.3">
      <c r="A38" s="6"/>
      <c r="B38" s="42"/>
      <c r="C38" s="19"/>
      <c r="D38" s="54"/>
      <c r="E38" s="52"/>
      <c r="F38" s="52"/>
      <c r="G38" s="52"/>
      <c r="H38" s="210"/>
      <c r="I38" s="206"/>
      <c r="K38" s="206"/>
      <c r="L38" s="186"/>
      <c r="M38" s="177"/>
    </row>
    <row r="39" spans="1:13" x14ac:dyDescent="0.3">
      <c r="A39" s="2"/>
      <c r="B39" s="3"/>
      <c r="D39" s="131"/>
      <c r="E39" s="48"/>
      <c r="F39" s="48"/>
      <c r="G39" s="48"/>
      <c r="H39" s="208"/>
      <c r="I39" s="206"/>
      <c r="K39" s="206"/>
      <c r="L39" s="184"/>
      <c r="M39" s="175"/>
    </row>
    <row r="40" spans="1:13" x14ac:dyDescent="0.3">
      <c r="A40" s="2" t="s">
        <v>48</v>
      </c>
      <c r="B40" s="3"/>
      <c r="C40" s="154">
        <f t="shared" ref="C40:C60" si="18">K40</f>
        <v>158.112098</v>
      </c>
      <c r="D40" s="154">
        <f t="shared" ref="D40:D60" si="19">ROUND(SUM($B$10,C40),3)</f>
        <v>2942.5329999999999</v>
      </c>
      <c r="E40" s="154">
        <f t="shared" ref="E40:E60" si="20">ROUND(D40+(D40*$E$8),3)</f>
        <v>3383.913</v>
      </c>
      <c r="F40" s="154">
        <f t="shared" ref="F40:F60" si="21">ROUND(E40+(E40*$F$8),3)</f>
        <v>3891.5</v>
      </c>
      <c r="G40" s="154">
        <f t="shared" ref="G40:G60" si="22">ROUND(F40,0)</f>
        <v>3892</v>
      </c>
      <c r="H40" s="207">
        <f t="shared" ref="H40:H60" si="23">IF(G40-L40=$H$10-$L$10,G40,IF(G40-L40&lt;$G$10-$L$10,G40+0,IF(G40-L40&gt;$G$10-$L$10,G40-0,FALSE)))</f>
        <v>3892</v>
      </c>
      <c r="I40" s="206">
        <v>153.358</v>
      </c>
      <c r="J40" s="70">
        <f t="shared" ref="J40:J43" si="24">I40*3.1%</f>
        <v>4.7540979999999999</v>
      </c>
      <c r="K40" s="206">
        <f t="shared" ref="K40:K60" si="25">I40+J40</f>
        <v>158.112098</v>
      </c>
      <c r="L40" s="183">
        <v>2016</v>
      </c>
      <c r="M40" s="174">
        <f t="shared" si="8"/>
        <v>1876</v>
      </c>
    </row>
    <row r="41" spans="1:13" x14ac:dyDescent="0.3">
      <c r="A41" s="2" t="s">
        <v>49</v>
      </c>
      <c r="B41" s="3"/>
      <c r="C41" s="154">
        <f t="shared" si="18"/>
        <v>172.551253</v>
      </c>
      <c r="D41" s="154">
        <f t="shared" si="19"/>
        <v>2956.9720000000002</v>
      </c>
      <c r="E41" s="154">
        <f t="shared" si="20"/>
        <v>3400.518</v>
      </c>
      <c r="F41" s="154">
        <f t="shared" si="21"/>
        <v>3910.596</v>
      </c>
      <c r="G41" s="154">
        <f t="shared" si="22"/>
        <v>3911</v>
      </c>
      <c r="H41" s="207">
        <f t="shared" si="23"/>
        <v>3911</v>
      </c>
      <c r="I41" s="206">
        <v>167.363</v>
      </c>
      <c r="J41" s="70">
        <f t="shared" si="24"/>
        <v>5.1882529999999996</v>
      </c>
      <c r="K41" s="206">
        <f t="shared" si="25"/>
        <v>172.551253</v>
      </c>
      <c r="L41" s="183">
        <v>2027</v>
      </c>
      <c r="M41" s="174">
        <f t="shared" si="8"/>
        <v>1884</v>
      </c>
    </row>
    <row r="42" spans="1:13" x14ac:dyDescent="0.3">
      <c r="A42" s="2" t="s">
        <v>50</v>
      </c>
      <c r="B42" s="3"/>
      <c r="C42" s="154">
        <f t="shared" si="18"/>
        <v>211.69626099999999</v>
      </c>
      <c r="D42" s="154">
        <f t="shared" si="19"/>
        <v>2996.1170000000002</v>
      </c>
      <c r="E42" s="154">
        <f t="shared" si="20"/>
        <v>3445.5349999999999</v>
      </c>
      <c r="F42" s="154">
        <f t="shared" si="21"/>
        <v>3962.3649999999998</v>
      </c>
      <c r="G42" s="154">
        <f t="shared" si="22"/>
        <v>3962</v>
      </c>
      <c r="H42" s="207">
        <f t="shared" si="23"/>
        <v>3962</v>
      </c>
      <c r="I42" s="206">
        <v>205.33099999999999</v>
      </c>
      <c r="J42" s="70">
        <f t="shared" si="24"/>
        <v>6.3652609999999994</v>
      </c>
      <c r="K42" s="206">
        <f t="shared" si="25"/>
        <v>211.69626099999999</v>
      </c>
      <c r="L42" s="183">
        <v>2058</v>
      </c>
      <c r="M42" s="174">
        <f t="shared" si="8"/>
        <v>1904</v>
      </c>
    </row>
    <row r="43" spans="1:13" x14ac:dyDescent="0.3">
      <c r="A43" s="2" t="s">
        <v>51</v>
      </c>
      <c r="B43" s="3"/>
      <c r="C43" s="154">
        <f t="shared" si="18"/>
        <v>257.88712300000003</v>
      </c>
      <c r="D43" s="154">
        <f t="shared" si="19"/>
        <v>3042.308</v>
      </c>
      <c r="E43" s="154">
        <f t="shared" si="20"/>
        <v>3498.654</v>
      </c>
      <c r="F43" s="154">
        <f t="shared" si="21"/>
        <v>4023.4520000000002</v>
      </c>
      <c r="G43" s="154">
        <f t="shared" si="22"/>
        <v>4023</v>
      </c>
      <c r="H43" s="207">
        <f t="shared" si="23"/>
        <v>4023</v>
      </c>
      <c r="I43" s="206">
        <v>250.13300000000001</v>
      </c>
      <c r="J43" s="70">
        <f t="shared" si="24"/>
        <v>7.7541229999999999</v>
      </c>
      <c r="K43" s="206">
        <f t="shared" si="25"/>
        <v>257.88712300000003</v>
      </c>
      <c r="L43" s="183">
        <v>2094</v>
      </c>
      <c r="M43" s="178">
        <f t="shared" si="8"/>
        <v>1929</v>
      </c>
    </row>
    <row r="44" spans="1:13" x14ac:dyDescent="0.3">
      <c r="A44" s="7" t="s">
        <v>52</v>
      </c>
      <c r="B44" s="16" t="s">
        <v>53</v>
      </c>
      <c r="C44" s="226">
        <f t="shared" si="18"/>
        <v>311.95482499999997</v>
      </c>
      <c r="D44" s="155">
        <f t="shared" si="19"/>
        <v>3096.3760000000002</v>
      </c>
      <c r="E44" s="155">
        <f t="shared" si="20"/>
        <v>3560.8319999999999</v>
      </c>
      <c r="F44" s="155">
        <f t="shared" si="21"/>
        <v>4094.9569999999999</v>
      </c>
      <c r="G44" s="155">
        <f t="shared" si="22"/>
        <v>4095</v>
      </c>
      <c r="H44" s="323">
        <f t="shared" si="23"/>
        <v>4095</v>
      </c>
      <c r="I44" s="302">
        <v>302.57499999999999</v>
      </c>
      <c r="J44" s="303">
        <f>I44*3.1%</f>
        <v>9.3798250000000003</v>
      </c>
      <c r="K44" s="206">
        <f t="shared" si="25"/>
        <v>311.95482499999997</v>
      </c>
      <c r="L44" s="182">
        <v>2121</v>
      </c>
      <c r="M44" s="179">
        <f t="shared" si="8"/>
        <v>1974</v>
      </c>
    </row>
    <row r="45" spans="1:13" x14ac:dyDescent="0.3">
      <c r="A45" s="2" t="s">
        <v>54</v>
      </c>
      <c r="B45" s="3"/>
      <c r="C45" s="154">
        <f t="shared" si="18"/>
        <v>333.55427499999996</v>
      </c>
      <c r="D45" s="154">
        <f t="shared" si="19"/>
        <v>3117.9749999999999</v>
      </c>
      <c r="E45" s="154">
        <f t="shared" si="20"/>
        <v>3585.6709999999998</v>
      </c>
      <c r="F45" s="154">
        <f t="shared" si="21"/>
        <v>4123.5219999999999</v>
      </c>
      <c r="G45" s="154">
        <f t="shared" si="22"/>
        <v>4124</v>
      </c>
      <c r="H45" s="207">
        <f t="shared" si="23"/>
        <v>4124</v>
      </c>
      <c r="I45" s="206">
        <v>323.52499999999998</v>
      </c>
      <c r="J45" s="70">
        <f t="shared" ref="J45:J60" si="26">I45*3.1%</f>
        <v>10.029274999999998</v>
      </c>
      <c r="K45" s="206">
        <f t="shared" si="25"/>
        <v>333.55427499999996</v>
      </c>
      <c r="L45" s="183">
        <v>2154</v>
      </c>
      <c r="M45" s="174">
        <f t="shared" si="8"/>
        <v>1970</v>
      </c>
    </row>
    <row r="46" spans="1:13" x14ac:dyDescent="0.3">
      <c r="A46" s="2" t="s">
        <v>55</v>
      </c>
      <c r="B46" s="3"/>
      <c r="C46" s="154">
        <f t="shared" si="18"/>
        <v>364.72449799999998</v>
      </c>
      <c r="D46" s="154">
        <f t="shared" si="19"/>
        <v>3149.1460000000002</v>
      </c>
      <c r="E46" s="154">
        <f t="shared" si="20"/>
        <v>3621.518</v>
      </c>
      <c r="F46" s="154">
        <f t="shared" si="21"/>
        <v>4164.7460000000001</v>
      </c>
      <c r="G46" s="154">
        <f t="shared" si="22"/>
        <v>4165</v>
      </c>
      <c r="H46" s="207">
        <f t="shared" si="23"/>
        <v>4165</v>
      </c>
      <c r="I46" s="206">
        <v>353.75799999999998</v>
      </c>
      <c r="J46" s="70">
        <f t="shared" si="26"/>
        <v>10.966498</v>
      </c>
      <c r="K46" s="206">
        <f t="shared" si="25"/>
        <v>364.72449799999998</v>
      </c>
      <c r="L46" s="183">
        <v>2179</v>
      </c>
      <c r="M46" s="174">
        <f t="shared" si="8"/>
        <v>1986</v>
      </c>
    </row>
    <row r="47" spans="1:13" x14ac:dyDescent="0.3">
      <c r="A47" s="2" t="s">
        <v>56</v>
      </c>
      <c r="B47" s="3"/>
      <c r="C47" s="154">
        <f t="shared" si="18"/>
        <v>424.83901500000002</v>
      </c>
      <c r="D47" s="154">
        <f t="shared" si="19"/>
        <v>3209.26</v>
      </c>
      <c r="E47" s="154">
        <f t="shared" si="20"/>
        <v>3690.6489999999999</v>
      </c>
      <c r="F47" s="154">
        <f t="shared" si="21"/>
        <v>4244.2460000000001</v>
      </c>
      <c r="G47" s="154">
        <f t="shared" si="22"/>
        <v>4244</v>
      </c>
      <c r="H47" s="207">
        <f t="shared" si="23"/>
        <v>4244</v>
      </c>
      <c r="I47" s="206">
        <v>412.065</v>
      </c>
      <c r="J47" s="70">
        <f t="shared" si="26"/>
        <v>12.774015</v>
      </c>
      <c r="K47" s="206">
        <f t="shared" si="25"/>
        <v>424.83901500000002</v>
      </c>
      <c r="L47" s="183">
        <v>2226</v>
      </c>
      <c r="M47" s="174">
        <f t="shared" si="8"/>
        <v>2018</v>
      </c>
    </row>
    <row r="48" spans="1:13" x14ac:dyDescent="0.3">
      <c r="A48" s="2" t="s">
        <v>57</v>
      </c>
      <c r="B48" s="3"/>
      <c r="C48" s="154">
        <f t="shared" si="18"/>
        <v>448.69841700000001</v>
      </c>
      <c r="D48" s="154">
        <f t="shared" si="19"/>
        <v>3233.12</v>
      </c>
      <c r="E48" s="154">
        <f t="shared" si="20"/>
        <v>3718.0880000000002</v>
      </c>
      <c r="F48" s="154">
        <f t="shared" si="21"/>
        <v>4275.8010000000004</v>
      </c>
      <c r="G48" s="154">
        <f t="shared" si="22"/>
        <v>4276</v>
      </c>
      <c r="H48" s="207">
        <f t="shared" si="23"/>
        <v>4276</v>
      </c>
      <c r="I48" s="206">
        <v>435.20699999999999</v>
      </c>
      <c r="J48" s="70">
        <f t="shared" si="26"/>
        <v>13.491417</v>
      </c>
      <c r="K48" s="206">
        <f t="shared" si="25"/>
        <v>448.69841700000001</v>
      </c>
      <c r="L48" s="183">
        <v>2245</v>
      </c>
      <c r="M48" s="174">
        <f t="shared" si="8"/>
        <v>2031</v>
      </c>
    </row>
    <row r="49" spans="1:13" x14ac:dyDescent="0.3">
      <c r="A49" s="2" t="s">
        <v>58</v>
      </c>
      <c r="B49" s="3"/>
      <c r="C49" s="154">
        <f t="shared" si="18"/>
        <v>483.69055700000001</v>
      </c>
      <c r="D49" s="154">
        <f t="shared" si="19"/>
        <v>3268.1120000000001</v>
      </c>
      <c r="E49" s="154">
        <f t="shared" si="20"/>
        <v>3758.3290000000002</v>
      </c>
      <c r="F49" s="154">
        <f t="shared" si="21"/>
        <v>4322.0780000000004</v>
      </c>
      <c r="G49" s="154">
        <f t="shared" si="22"/>
        <v>4322</v>
      </c>
      <c r="H49" s="207">
        <f t="shared" si="23"/>
        <v>4322</v>
      </c>
      <c r="I49" s="206">
        <v>469.14699999999999</v>
      </c>
      <c r="J49" s="70">
        <f t="shared" si="26"/>
        <v>14.543557</v>
      </c>
      <c r="K49" s="206">
        <f t="shared" si="25"/>
        <v>483.69055700000001</v>
      </c>
      <c r="L49" s="183">
        <v>2272</v>
      </c>
      <c r="M49" s="174">
        <f t="shared" si="8"/>
        <v>2050</v>
      </c>
    </row>
    <row r="50" spans="1:13" x14ac:dyDescent="0.3">
      <c r="A50" s="2" t="s">
        <v>59</v>
      </c>
      <c r="B50" s="3"/>
      <c r="C50" s="154">
        <f t="shared" si="18"/>
        <v>458.33517399999999</v>
      </c>
      <c r="D50" s="154">
        <f t="shared" si="19"/>
        <v>3242.7559999999999</v>
      </c>
      <c r="E50" s="154">
        <f t="shared" si="20"/>
        <v>3729.1689999999999</v>
      </c>
      <c r="F50" s="154">
        <f t="shared" si="21"/>
        <v>4288.5439999999999</v>
      </c>
      <c r="G50" s="154">
        <f t="shared" si="22"/>
        <v>4289</v>
      </c>
      <c r="H50" s="207">
        <f t="shared" si="23"/>
        <v>4289</v>
      </c>
      <c r="I50" s="206">
        <v>444.55399999999997</v>
      </c>
      <c r="J50" s="70">
        <f t="shared" si="26"/>
        <v>13.781173999999998</v>
      </c>
      <c r="K50" s="206">
        <f t="shared" si="25"/>
        <v>458.33517399999999</v>
      </c>
      <c r="L50" s="183">
        <v>2252</v>
      </c>
      <c r="M50" s="174">
        <f t="shared" si="8"/>
        <v>2037</v>
      </c>
    </row>
    <row r="51" spans="1:13" x14ac:dyDescent="0.3">
      <c r="A51" s="2" t="s">
        <v>60</v>
      </c>
      <c r="B51" s="3"/>
      <c r="C51" s="154">
        <f t="shared" si="18"/>
        <v>439.692632</v>
      </c>
      <c r="D51" s="154">
        <f t="shared" si="19"/>
        <v>3224.114</v>
      </c>
      <c r="E51" s="154">
        <f t="shared" si="20"/>
        <v>3707.7310000000002</v>
      </c>
      <c r="F51" s="154">
        <f t="shared" si="21"/>
        <v>4263.8909999999996</v>
      </c>
      <c r="G51" s="154">
        <f t="shared" si="22"/>
        <v>4264</v>
      </c>
      <c r="H51" s="207">
        <f t="shared" si="23"/>
        <v>4264</v>
      </c>
      <c r="I51" s="206">
        <v>426.47199999999998</v>
      </c>
      <c r="J51" s="70">
        <f t="shared" si="26"/>
        <v>13.220632</v>
      </c>
      <c r="K51" s="206">
        <f t="shared" si="25"/>
        <v>439.692632</v>
      </c>
      <c r="L51" s="183">
        <v>2238</v>
      </c>
      <c r="M51" s="174">
        <f t="shared" si="8"/>
        <v>2026</v>
      </c>
    </row>
    <row r="52" spans="1:13" x14ac:dyDescent="0.3">
      <c r="A52" s="2" t="s">
        <v>61</v>
      </c>
      <c r="B52" s="3"/>
      <c r="C52" s="154">
        <f t="shared" si="18"/>
        <v>516.42274499999996</v>
      </c>
      <c r="D52" s="154">
        <f t="shared" si="19"/>
        <v>3300.8440000000001</v>
      </c>
      <c r="E52" s="154">
        <f t="shared" si="20"/>
        <v>3795.971</v>
      </c>
      <c r="F52" s="154">
        <f t="shared" si="21"/>
        <v>4365.3670000000002</v>
      </c>
      <c r="G52" s="154">
        <f t="shared" si="22"/>
        <v>4365</v>
      </c>
      <c r="H52" s="207">
        <f t="shared" si="23"/>
        <v>4365</v>
      </c>
      <c r="I52" s="206">
        <v>500.89499999999998</v>
      </c>
      <c r="J52" s="70">
        <f t="shared" si="26"/>
        <v>15.527744999999999</v>
      </c>
      <c r="K52" s="206">
        <f t="shared" si="25"/>
        <v>516.42274499999996</v>
      </c>
      <c r="L52" s="183">
        <v>2298</v>
      </c>
      <c r="M52" s="174">
        <f t="shared" si="8"/>
        <v>2067</v>
      </c>
    </row>
    <row r="53" spans="1:13" x14ac:dyDescent="0.3">
      <c r="A53" s="2" t="s">
        <v>71</v>
      </c>
      <c r="B53" s="3"/>
      <c r="C53" s="154">
        <f t="shared" si="18"/>
        <v>211.69626099999999</v>
      </c>
      <c r="D53" s="154">
        <f t="shared" si="19"/>
        <v>2996.1170000000002</v>
      </c>
      <c r="E53" s="154">
        <f t="shared" si="20"/>
        <v>3445.5349999999999</v>
      </c>
      <c r="F53" s="154">
        <f t="shared" si="21"/>
        <v>3962.3649999999998</v>
      </c>
      <c r="G53" s="154">
        <f t="shared" si="22"/>
        <v>3962</v>
      </c>
      <c r="H53" s="207">
        <f t="shared" si="23"/>
        <v>3962</v>
      </c>
      <c r="I53" s="206">
        <v>205.33099999999999</v>
      </c>
      <c r="J53" s="70">
        <f t="shared" si="26"/>
        <v>6.3652609999999994</v>
      </c>
      <c r="K53" s="206">
        <f t="shared" si="25"/>
        <v>211.69626099999999</v>
      </c>
      <c r="L53" s="183">
        <v>2058</v>
      </c>
      <c r="M53" s="174">
        <f t="shared" si="8"/>
        <v>1904</v>
      </c>
    </row>
    <row r="54" spans="1:13" x14ac:dyDescent="0.3">
      <c r="A54" s="5" t="s">
        <v>72</v>
      </c>
      <c r="B54" s="3"/>
      <c r="C54" s="154">
        <f t="shared" si="18"/>
        <v>257.88712300000003</v>
      </c>
      <c r="D54" s="154">
        <f t="shared" si="19"/>
        <v>3042.308</v>
      </c>
      <c r="E54" s="154">
        <f t="shared" si="20"/>
        <v>3498.654</v>
      </c>
      <c r="F54" s="154">
        <f t="shared" si="21"/>
        <v>4023.4520000000002</v>
      </c>
      <c r="G54" s="154">
        <f t="shared" si="22"/>
        <v>4023</v>
      </c>
      <c r="H54" s="207">
        <f t="shared" si="23"/>
        <v>4023</v>
      </c>
      <c r="I54" s="206">
        <v>250.13300000000001</v>
      </c>
      <c r="J54" s="70">
        <f t="shared" si="26"/>
        <v>7.7541229999999999</v>
      </c>
      <c r="K54" s="206">
        <f t="shared" si="25"/>
        <v>257.88712300000003</v>
      </c>
      <c r="L54" s="183">
        <v>2094</v>
      </c>
      <c r="M54" s="178">
        <f t="shared" si="8"/>
        <v>1929</v>
      </c>
    </row>
    <row r="55" spans="1:13" x14ac:dyDescent="0.3">
      <c r="A55" s="5" t="s">
        <v>73</v>
      </c>
      <c r="B55" s="3"/>
      <c r="C55" s="154">
        <f t="shared" si="18"/>
        <v>333.55427499999996</v>
      </c>
      <c r="D55" s="154">
        <f t="shared" si="19"/>
        <v>3117.9749999999999</v>
      </c>
      <c r="E55" s="154">
        <f t="shared" si="20"/>
        <v>3585.6709999999998</v>
      </c>
      <c r="F55" s="154">
        <f t="shared" si="21"/>
        <v>4123.5219999999999</v>
      </c>
      <c r="G55" s="154">
        <f t="shared" si="22"/>
        <v>4124</v>
      </c>
      <c r="H55" s="207">
        <f t="shared" si="23"/>
        <v>4124</v>
      </c>
      <c r="I55" s="206">
        <v>323.52499999999998</v>
      </c>
      <c r="J55" s="70">
        <f t="shared" si="26"/>
        <v>10.029274999999998</v>
      </c>
      <c r="K55" s="206">
        <f t="shared" si="25"/>
        <v>333.55427499999996</v>
      </c>
      <c r="L55" s="183">
        <v>2154</v>
      </c>
      <c r="M55" s="174">
        <f t="shared" si="8"/>
        <v>1970</v>
      </c>
    </row>
    <row r="56" spans="1:13" x14ac:dyDescent="0.3">
      <c r="A56" s="5" t="s">
        <v>74</v>
      </c>
      <c r="B56" s="3"/>
      <c r="C56" s="154">
        <f t="shared" si="18"/>
        <v>364.72449799999998</v>
      </c>
      <c r="D56" s="154">
        <f t="shared" si="19"/>
        <v>3149.1460000000002</v>
      </c>
      <c r="E56" s="154">
        <f t="shared" si="20"/>
        <v>3621.518</v>
      </c>
      <c r="F56" s="154">
        <f t="shared" si="21"/>
        <v>4164.7460000000001</v>
      </c>
      <c r="G56" s="154">
        <f t="shared" si="22"/>
        <v>4165</v>
      </c>
      <c r="H56" s="207">
        <f t="shared" si="23"/>
        <v>4165</v>
      </c>
      <c r="I56" s="206">
        <v>353.75799999999998</v>
      </c>
      <c r="J56" s="70">
        <f t="shared" si="26"/>
        <v>10.966498</v>
      </c>
      <c r="K56" s="206">
        <f t="shared" si="25"/>
        <v>364.72449799999998</v>
      </c>
      <c r="L56" s="183">
        <v>2179</v>
      </c>
      <c r="M56" s="174">
        <f t="shared" si="8"/>
        <v>1986</v>
      </c>
    </row>
    <row r="57" spans="1:13" x14ac:dyDescent="0.3">
      <c r="A57" s="5" t="s">
        <v>75</v>
      </c>
      <c r="B57" s="3"/>
      <c r="C57" s="154">
        <f t="shared" si="18"/>
        <v>424.83901500000002</v>
      </c>
      <c r="D57" s="154">
        <f t="shared" si="19"/>
        <v>3209.26</v>
      </c>
      <c r="E57" s="154">
        <f t="shared" si="20"/>
        <v>3690.6489999999999</v>
      </c>
      <c r="F57" s="154">
        <f t="shared" si="21"/>
        <v>4244.2460000000001</v>
      </c>
      <c r="G57" s="154">
        <f t="shared" si="22"/>
        <v>4244</v>
      </c>
      <c r="H57" s="207">
        <f t="shared" si="23"/>
        <v>4244</v>
      </c>
      <c r="I57" s="206">
        <v>412.065</v>
      </c>
      <c r="J57" s="70">
        <f t="shared" si="26"/>
        <v>12.774015</v>
      </c>
      <c r="K57" s="206">
        <f t="shared" si="25"/>
        <v>424.83901500000002</v>
      </c>
      <c r="L57" s="183">
        <v>2226</v>
      </c>
      <c r="M57" s="174">
        <f t="shared" si="8"/>
        <v>2018</v>
      </c>
    </row>
    <row r="58" spans="1:13" x14ac:dyDescent="0.3">
      <c r="A58" s="5" t="s">
        <v>76</v>
      </c>
      <c r="B58" s="3"/>
      <c r="C58" s="154">
        <f t="shared" si="18"/>
        <v>448.69841700000001</v>
      </c>
      <c r="D58" s="154">
        <f t="shared" si="19"/>
        <v>3233.12</v>
      </c>
      <c r="E58" s="154">
        <f t="shared" si="20"/>
        <v>3718.0880000000002</v>
      </c>
      <c r="F58" s="154">
        <f t="shared" si="21"/>
        <v>4275.8010000000004</v>
      </c>
      <c r="G58" s="154">
        <f t="shared" si="22"/>
        <v>4276</v>
      </c>
      <c r="H58" s="207">
        <f t="shared" si="23"/>
        <v>4276</v>
      </c>
      <c r="I58" s="206">
        <v>435.20699999999999</v>
      </c>
      <c r="J58" s="70">
        <f t="shared" si="26"/>
        <v>13.491417</v>
      </c>
      <c r="K58" s="206">
        <f t="shared" si="25"/>
        <v>448.69841700000001</v>
      </c>
      <c r="L58" s="183">
        <v>2245</v>
      </c>
      <c r="M58" s="174">
        <f t="shared" si="8"/>
        <v>2031</v>
      </c>
    </row>
    <row r="59" spans="1:13" x14ac:dyDescent="0.3">
      <c r="A59" s="5" t="s">
        <v>77</v>
      </c>
      <c r="B59" s="3"/>
      <c r="C59" s="154">
        <f t="shared" si="18"/>
        <v>483.69055700000001</v>
      </c>
      <c r="D59" s="154">
        <f t="shared" si="19"/>
        <v>3268.1120000000001</v>
      </c>
      <c r="E59" s="154">
        <f t="shared" si="20"/>
        <v>3758.3290000000002</v>
      </c>
      <c r="F59" s="154">
        <f t="shared" si="21"/>
        <v>4322.0780000000004</v>
      </c>
      <c r="G59" s="154">
        <f t="shared" si="22"/>
        <v>4322</v>
      </c>
      <c r="H59" s="207">
        <f t="shared" si="23"/>
        <v>4322</v>
      </c>
      <c r="I59" s="206">
        <v>469.14699999999999</v>
      </c>
      <c r="J59" s="70">
        <f t="shared" si="26"/>
        <v>14.543557</v>
      </c>
      <c r="K59" s="206">
        <f t="shared" si="25"/>
        <v>483.69055700000001</v>
      </c>
      <c r="L59" s="183">
        <v>2272</v>
      </c>
      <c r="M59" s="174">
        <f t="shared" si="8"/>
        <v>2050</v>
      </c>
    </row>
    <row r="60" spans="1:13" x14ac:dyDescent="0.3">
      <c r="A60" s="5" t="s">
        <v>78</v>
      </c>
      <c r="B60" s="3"/>
      <c r="C60" s="154">
        <f t="shared" si="18"/>
        <v>516.42274499999996</v>
      </c>
      <c r="D60" s="154">
        <f t="shared" si="19"/>
        <v>3300.8440000000001</v>
      </c>
      <c r="E60" s="154">
        <f t="shared" si="20"/>
        <v>3795.971</v>
      </c>
      <c r="F60" s="154">
        <f t="shared" si="21"/>
        <v>4365.3670000000002</v>
      </c>
      <c r="G60" s="154">
        <f t="shared" si="22"/>
        <v>4365</v>
      </c>
      <c r="H60" s="207">
        <f t="shared" si="23"/>
        <v>4365</v>
      </c>
      <c r="I60" s="206">
        <v>500.89499999999998</v>
      </c>
      <c r="J60" s="70">
        <f t="shared" si="26"/>
        <v>15.527744999999999</v>
      </c>
      <c r="K60" s="206">
        <f t="shared" si="25"/>
        <v>516.42274499999996</v>
      </c>
      <c r="L60" s="183">
        <v>2298</v>
      </c>
      <c r="M60" s="174">
        <f t="shared" si="8"/>
        <v>2067</v>
      </c>
    </row>
    <row r="61" spans="1:13" x14ac:dyDescent="0.3">
      <c r="A61" s="8"/>
      <c r="B61" s="42"/>
      <c r="C61" s="120"/>
      <c r="D61" s="54"/>
      <c r="E61" s="52"/>
      <c r="F61" s="52"/>
      <c r="G61" s="52"/>
      <c r="H61" s="210"/>
      <c r="I61" s="206"/>
      <c r="K61" s="206"/>
      <c r="L61" s="186"/>
      <c r="M61" s="177"/>
    </row>
    <row r="62" spans="1:13" x14ac:dyDescent="0.3">
      <c r="A62" s="5"/>
      <c r="B62" s="3"/>
      <c r="D62" s="47"/>
      <c r="E62" s="48"/>
      <c r="F62" s="48"/>
      <c r="G62" s="48"/>
      <c r="H62" s="208"/>
      <c r="I62" s="206"/>
      <c r="K62" s="206"/>
      <c r="L62" s="184"/>
      <c r="M62" s="175"/>
    </row>
    <row r="63" spans="1:13" x14ac:dyDescent="0.3">
      <c r="A63" s="2" t="s">
        <v>62</v>
      </c>
      <c r="B63" s="152">
        <f>B10</f>
        <v>2784.4211209999999</v>
      </c>
      <c r="C63" s="154">
        <f t="shared" ref="C63:C69" si="27">K63</f>
        <v>243.64798200000001</v>
      </c>
      <c r="D63" s="154">
        <f t="shared" ref="D63:D69" si="28">ROUND(SUM($B$10,C63),3)</f>
        <v>3028.069</v>
      </c>
      <c r="E63" s="154">
        <f t="shared" ref="E63:E69" si="29">ROUND(D63+(D63*$E$8),3)</f>
        <v>3482.279</v>
      </c>
      <c r="F63" s="154">
        <f t="shared" ref="F63:F69" si="30">ROUND(E63+(E63*$F$8),3)</f>
        <v>4004.6210000000001</v>
      </c>
      <c r="G63" s="154">
        <f t="shared" ref="G63:G69" si="31">ROUND(F63,0)</f>
        <v>4005</v>
      </c>
      <c r="H63" s="207">
        <f t="shared" ref="H63:H69" si="32">IF(G63-L63=$H$10-$L$10,G63,IF(G63-L63&lt;$G$10-$L$10,G63+0,IF(G63-L63&gt;$G$10-$L$10,G63-0,FALSE)))</f>
        <v>4005</v>
      </c>
      <c r="I63" s="206">
        <v>236.322</v>
      </c>
      <c r="J63" s="70">
        <f t="shared" ref="J63:J69" si="33">I63*3.1%</f>
        <v>7.3259819999999998</v>
      </c>
      <c r="K63" s="206">
        <f t="shared" ref="K63:K69" si="34">I63+J63</f>
        <v>243.64798200000001</v>
      </c>
      <c r="L63" s="183">
        <v>2083</v>
      </c>
      <c r="M63" s="174">
        <f t="shared" si="8"/>
        <v>1922</v>
      </c>
    </row>
    <row r="64" spans="1:13" x14ac:dyDescent="0.3">
      <c r="A64" s="2" t="s">
        <v>63</v>
      </c>
      <c r="B64" s="3"/>
      <c r="C64" s="154">
        <f t="shared" si="27"/>
        <v>298.04663499999998</v>
      </c>
      <c r="D64" s="154">
        <f t="shared" si="28"/>
        <v>3082.4679999999998</v>
      </c>
      <c r="E64" s="154">
        <f t="shared" si="29"/>
        <v>3544.8380000000002</v>
      </c>
      <c r="F64" s="154">
        <f t="shared" si="30"/>
        <v>4076.5639999999999</v>
      </c>
      <c r="G64" s="154">
        <f t="shared" si="31"/>
        <v>4077</v>
      </c>
      <c r="H64" s="207">
        <f t="shared" si="32"/>
        <v>4077</v>
      </c>
      <c r="I64" s="206">
        <v>289.08499999999998</v>
      </c>
      <c r="J64" s="70">
        <f t="shared" si="33"/>
        <v>8.9616349999999994</v>
      </c>
      <c r="K64" s="206">
        <f t="shared" si="34"/>
        <v>298.04663499999998</v>
      </c>
      <c r="L64" s="183">
        <v>2126</v>
      </c>
      <c r="M64" s="174">
        <f t="shared" si="8"/>
        <v>1951</v>
      </c>
    </row>
    <row r="65" spans="1:13" x14ac:dyDescent="0.3">
      <c r="A65" s="2" t="s">
        <v>64</v>
      </c>
      <c r="B65" s="3"/>
      <c r="C65" s="154">
        <f t="shared" si="27"/>
        <v>338.20614699999999</v>
      </c>
      <c r="D65" s="154">
        <f t="shared" si="28"/>
        <v>3122.627</v>
      </c>
      <c r="E65" s="154">
        <f t="shared" si="29"/>
        <v>3591.0210000000002</v>
      </c>
      <c r="F65" s="154">
        <f t="shared" si="30"/>
        <v>4129.674</v>
      </c>
      <c r="G65" s="154">
        <f t="shared" si="31"/>
        <v>4130</v>
      </c>
      <c r="H65" s="207">
        <f t="shared" si="32"/>
        <v>4130</v>
      </c>
      <c r="I65" s="206">
        <v>328.03699999999998</v>
      </c>
      <c r="J65" s="70">
        <f t="shared" si="33"/>
        <v>10.169146999999999</v>
      </c>
      <c r="K65" s="206">
        <f t="shared" si="34"/>
        <v>338.20614699999999</v>
      </c>
      <c r="L65" s="183">
        <v>2158</v>
      </c>
      <c r="M65" s="174">
        <f t="shared" si="8"/>
        <v>1972</v>
      </c>
    </row>
    <row r="66" spans="1:13" x14ac:dyDescent="0.3">
      <c r="A66" s="2" t="s">
        <v>65</v>
      </c>
      <c r="B66" s="3"/>
      <c r="C66" s="154">
        <f t="shared" si="27"/>
        <v>332.557298</v>
      </c>
      <c r="D66" s="154">
        <f t="shared" si="28"/>
        <v>3116.9780000000001</v>
      </c>
      <c r="E66" s="154">
        <f t="shared" si="29"/>
        <v>3584.5250000000001</v>
      </c>
      <c r="F66" s="154">
        <f t="shared" si="30"/>
        <v>4122.2039999999997</v>
      </c>
      <c r="G66" s="154">
        <f t="shared" si="31"/>
        <v>4122</v>
      </c>
      <c r="H66" s="207">
        <f t="shared" si="32"/>
        <v>4122</v>
      </c>
      <c r="I66" s="206">
        <v>322.55799999999999</v>
      </c>
      <c r="J66" s="70">
        <f t="shared" si="33"/>
        <v>9.9992979999999996</v>
      </c>
      <c r="K66" s="206">
        <f t="shared" si="34"/>
        <v>332.557298</v>
      </c>
      <c r="L66" s="183">
        <v>2153</v>
      </c>
      <c r="M66" s="174">
        <f t="shared" si="8"/>
        <v>1969</v>
      </c>
    </row>
    <row r="67" spans="1:13" x14ac:dyDescent="0.3">
      <c r="A67" s="2" t="s">
        <v>66</v>
      </c>
      <c r="B67" s="3"/>
      <c r="C67" s="154">
        <f t="shared" si="27"/>
        <v>349.92036899999999</v>
      </c>
      <c r="D67" s="154">
        <f t="shared" si="28"/>
        <v>3134.3409999999999</v>
      </c>
      <c r="E67" s="154">
        <f t="shared" si="29"/>
        <v>3604.4920000000002</v>
      </c>
      <c r="F67" s="154">
        <f t="shared" si="30"/>
        <v>4145.1660000000002</v>
      </c>
      <c r="G67" s="154">
        <f t="shared" si="31"/>
        <v>4145</v>
      </c>
      <c r="H67" s="207">
        <f t="shared" si="32"/>
        <v>4145</v>
      </c>
      <c r="I67" s="206">
        <v>339.399</v>
      </c>
      <c r="J67" s="70">
        <f t="shared" si="33"/>
        <v>10.521369</v>
      </c>
      <c r="K67" s="206">
        <f t="shared" si="34"/>
        <v>349.92036899999999</v>
      </c>
      <c r="L67" s="183">
        <v>2167</v>
      </c>
      <c r="M67" s="174">
        <f t="shared" si="8"/>
        <v>1978</v>
      </c>
    </row>
    <row r="68" spans="1:13" x14ac:dyDescent="0.3">
      <c r="A68" s="2" t="s">
        <v>67</v>
      </c>
      <c r="B68" s="3"/>
      <c r="C68" s="154">
        <f t="shared" si="27"/>
        <v>348.98937599999999</v>
      </c>
      <c r="D68" s="154">
        <f t="shared" si="28"/>
        <v>3133.41</v>
      </c>
      <c r="E68" s="154">
        <f t="shared" si="29"/>
        <v>3603.422</v>
      </c>
      <c r="F68" s="154">
        <f t="shared" si="30"/>
        <v>4143.9350000000004</v>
      </c>
      <c r="G68" s="154">
        <f t="shared" si="31"/>
        <v>4144</v>
      </c>
      <c r="H68" s="207">
        <f t="shared" si="32"/>
        <v>4144</v>
      </c>
      <c r="I68" s="206">
        <v>338.49599999999998</v>
      </c>
      <c r="J68" s="70">
        <f t="shared" si="33"/>
        <v>10.493376</v>
      </c>
      <c r="K68" s="206">
        <f t="shared" si="34"/>
        <v>348.98937599999999</v>
      </c>
      <c r="L68" s="183">
        <v>2166</v>
      </c>
      <c r="M68" s="174">
        <f t="shared" si="8"/>
        <v>1978</v>
      </c>
    </row>
    <row r="69" spans="1:13" x14ac:dyDescent="0.3">
      <c r="A69" s="2" t="s">
        <v>68</v>
      </c>
      <c r="B69" s="3"/>
      <c r="C69" s="154">
        <f t="shared" si="27"/>
        <v>385.99196600000005</v>
      </c>
      <c r="D69" s="154">
        <f t="shared" si="28"/>
        <v>3170.413</v>
      </c>
      <c r="E69" s="154">
        <f t="shared" si="29"/>
        <v>3645.9749999999999</v>
      </c>
      <c r="F69" s="154">
        <f t="shared" si="30"/>
        <v>4192.8710000000001</v>
      </c>
      <c r="G69" s="154">
        <f t="shared" si="31"/>
        <v>4193</v>
      </c>
      <c r="H69" s="207">
        <f t="shared" si="32"/>
        <v>4193</v>
      </c>
      <c r="I69" s="206">
        <v>374.38600000000002</v>
      </c>
      <c r="J69" s="70">
        <f t="shared" si="33"/>
        <v>11.605966</v>
      </c>
      <c r="K69" s="206">
        <f t="shared" si="34"/>
        <v>385.99196600000005</v>
      </c>
      <c r="L69" s="183">
        <v>2195</v>
      </c>
      <c r="M69" s="174">
        <f t="shared" si="8"/>
        <v>1998</v>
      </c>
    </row>
    <row r="70" spans="1:13" ht="13.5"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row>
    <row r="76" spans="1:13" x14ac:dyDescent="0.3">
      <c r="D76" s="10" t="s">
        <v>176</v>
      </c>
      <c r="E76" s="304">
        <v>1598.952</v>
      </c>
      <c r="F76" s="195"/>
      <c r="H76" s="304"/>
      <c r="I76" s="213"/>
    </row>
    <row r="77" spans="1:13" x14ac:dyDescent="0.3">
      <c r="D77" s="10" t="s">
        <v>177</v>
      </c>
      <c r="E77" s="304">
        <f>43.092*1.044</f>
        <v>44.988047999999999</v>
      </c>
      <c r="F77" s="3"/>
      <c r="G77" s="3"/>
      <c r="H77" s="304"/>
      <c r="I77" s="214"/>
      <c r="J77" s="205"/>
    </row>
    <row r="78" spans="1:13" x14ac:dyDescent="0.3">
      <c r="D78" s="10" t="s">
        <v>178</v>
      </c>
      <c r="E78" s="306">
        <f>232.915*1.031</f>
        <v>240.13536499999998</v>
      </c>
      <c r="F78" s="214"/>
      <c r="G78" s="214"/>
      <c r="H78" s="214"/>
      <c r="I78" s="214"/>
      <c r="J78" s="205"/>
      <c r="K78" s="305"/>
    </row>
    <row r="79" spans="1:13" x14ac:dyDescent="0.3">
      <c r="D79" s="10" t="s">
        <v>179</v>
      </c>
      <c r="E79" s="304">
        <f>297.612*1.031</f>
        <v>306.83797199999998</v>
      </c>
      <c r="F79" s="214"/>
      <c r="G79" s="214"/>
      <c r="H79" s="214"/>
      <c r="I79" s="214"/>
      <c r="J79" s="205"/>
    </row>
    <row r="80" spans="1:13" x14ac:dyDescent="0.3">
      <c r="D80" s="10" t="s">
        <v>175</v>
      </c>
      <c r="E80" s="304">
        <f>568.494*1.044</f>
        <v>593.50773600000002</v>
      </c>
      <c r="F80" s="214"/>
      <c r="G80" s="214"/>
      <c r="H80" s="214"/>
      <c r="I80" s="214"/>
      <c r="J80" s="205"/>
    </row>
    <row r="81" spans="5:9" ht="13.5" thickBot="1" x14ac:dyDescent="0.35">
      <c r="E81" s="212">
        <f>SUM(E76:E80)</f>
        <v>2784.4211209999999</v>
      </c>
      <c r="F81" s="214"/>
      <c r="G81" s="214"/>
      <c r="H81" s="214"/>
      <c r="I81" s="214"/>
    </row>
    <row r="82" spans="5:9" x14ac:dyDescent="0.3">
      <c r="F82" s="214"/>
      <c r="G82" s="214"/>
      <c r="H82" s="214"/>
      <c r="I82" s="214"/>
    </row>
    <row r="83" spans="5:9" x14ac:dyDescent="0.3">
      <c r="F83" s="214"/>
      <c r="G83" s="214"/>
      <c r="H83" s="214"/>
      <c r="I83" s="214"/>
    </row>
    <row r="84" spans="5:9" x14ac:dyDescent="0.3">
      <c r="E84" s="232"/>
      <c r="F84" s="214"/>
      <c r="G84" s="214"/>
      <c r="H84" s="214"/>
      <c r="I84" s="214"/>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5"/>
  <sheetViews>
    <sheetView topLeftCell="A57" workbookViewId="0">
      <selection activeCell="A77" sqref="A77:E77"/>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10" ht="13.5" thickBot="1" x14ac:dyDescent="0.35">
      <c r="B1" s="61"/>
    </row>
    <row r="2" spans="1:10" x14ac:dyDescent="0.3">
      <c r="A2" s="68"/>
      <c r="B2" s="13" t="s">
        <v>0</v>
      </c>
      <c r="C2" s="326" t="s">
        <v>98</v>
      </c>
      <c r="D2" s="327"/>
      <c r="E2" s="328"/>
      <c r="F2"/>
    </row>
    <row r="3" spans="1:10" x14ac:dyDescent="0.3">
      <c r="A3" s="69"/>
      <c r="B3" s="10"/>
      <c r="C3" s="20"/>
      <c r="E3" s="57"/>
      <c r="F3"/>
      <c r="G3" s="189"/>
      <c r="H3" s="189"/>
      <c r="I3" s="192"/>
    </row>
    <row r="4" spans="1:10" x14ac:dyDescent="0.3">
      <c r="A4" s="69"/>
      <c r="B4" s="338" t="s">
        <v>90</v>
      </c>
      <c r="C4" s="339"/>
      <c r="D4" s="339"/>
      <c r="E4" s="340"/>
      <c r="F4"/>
      <c r="G4" s="189"/>
      <c r="H4" s="189"/>
      <c r="I4" s="193"/>
    </row>
    <row r="5" spans="1:10" x14ac:dyDescent="0.3">
      <c r="A5" s="69"/>
      <c r="B5" s="107" t="str">
        <f>LPG!F3</f>
        <v>EFFECTIVE 03 JUNE 2026</v>
      </c>
      <c r="C5" s="108"/>
      <c r="D5" s="109"/>
      <c r="E5" s="110"/>
      <c r="F5"/>
      <c r="G5" s="3"/>
      <c r="H5" s="189"/>
      <c r="I5" s="3"/>
    </row>
    <row r="6" spans="1:10" x14ac:dyDescent="0.3">
      <c r="A6" s="69"/>
      <c r="B6"/>
      <c r="C6"/>
      <c r="D6"/>
      <c r="E6" s="72"/>
      <c r="F6"/>
      <c r="G6" s="3"/>
      <c r="H6" s="189"/>
      <c r="I6" s="3"/>
    </row>
    <row r="7" spans="1:10" x14ac:dyDescent="0.3">
      <c r="A7" s="69"/>
      <c r="B7" s="75" t="s">
        <v>2</v>
      </c>
      <c r="C7" s="3" t="s">
        <v>79</v>
      </c>
      <c r="D7" s="3" t="s">
        <v>80</v>
      </c>
      <c r="E7" s="64" t="s">
        <v>5</v>
      </c>
      <c r="F7"/>
      <c r="G7" s="3"/>
      <c r="H7" s="189"/>
      <c r="I7" s="3"/>
    </row>
    <row r="8" spans="1:10" x14ac:dyDescent="0.3">
      <c r="A8" s="69"/>
      <c r="B8" s="75" t="s">
        <v>81</v>
      </c>
      <c r="C8" s="3" t="s">
        <v>82</v>
      </c>
      <c r="D8" s="3" t="s">
        <v>83</v>
      </c>
      <c r="E8" s="64" t="s">
        <v>84</v>
      </c>
      <c r="F8" s="3"/>
      <c r="G8"/>
      <c r="H8" s="3"/>
      <c r="J8" s="3"/>
    </row>
    <row r="9" spans="1:10" x14ac:dyDescent="0.3">
      <c r="A9" s="69"/>
      <c r="B9" s="75" t="s">
        <v>85</v>
      </c>
      <c r="C9" s="3" t="s">
        <v>23</v>
      </c>
      <c r="D9" s="3"/>
      <c r="E9" s="64" t="s">
        <v>23</v>
      </c>
      <c r="F9" s="3"/>
      <c r="G9"/>
      <c r="H9" s="3"/>
      <c r="J9" s="3"/>
    </row>
    <row r="10" spans="1:10" x14ac:dyDescent="0.3">
      <c r="A10" s="69"/>
      <c r="B10" s="75"/>
      <c r="C10" s="42"/>
      <c r="D10" s="42"/>
      <c r="E10" s="65"/>
      <c r="F10" s="3"/>
      <c r="G10"/>
      <c r="H10" s="3"/>
      <c r="J10" s="3"/>
    </row>
    <row r="11" spans="1:10" s="241" customFormat="1" x14ac:dyDescent="0.3">
      <c r="A11" s="239"/>
      <c r="B11" s="75" t="s">
        <v>25</v>
      </c>
      <c r="C11" s="258">
        <f>2733.798-596</f>
        <v>2137.7979999999998</v>
      </c>
      <c r="D11" s="227">
        <v>3.9</v>
      </c>
      <c r="E11" s="257">
        <f>$C$11+D11</f>
        <v>2141.6979999999999</v>
      </c>
      <c r="F11" s="3"/>
      <c r="G11"/>
      <c r="H11" s="3"/>
      <c r="I11"/>
      <c r="J11" s="3"/>
    </row>
    <row r="12" spans="1:10" s="241" customFormat="1" x14ac:dyDescent="0.3">
      <c r="A12" s="239"/>
      <c r="B12" s="75" t="s">
        <v>26</v>
      </c>
      <c r="C12" s="15"/>
      <c r="D12" s="70">
        <v>10.3</v>
      </c>
      <c r="E12" s="168">
        <f>$C$11+D12</f>
        <v>2148.098</v>
      </c>
      <c r="F12" s="3"/>
      <c r="G12"/>
      <c r="H12" s="3"/>
      <c r="I12"/>
      <c r="J12" s="3"/>
    </row>
    <row r="13" spans="1:10" s="241" customFormat="1" x14ac:dyDescent="0.3">
      <c r="A13" s="239"/>
      <c r="B13" s="75" t="s">
        <v>27</v>
      </c>
      <c r="C13" s="15"/>
      <c r="D13" s="70">
        <v>16.100000000000001</v>
      </c>
      <c r="E13" s="168">
        <f t="shared" ref="E13:E27" si="0">$C$11+D13</f>
        <v>2153.8979999999997</v>
      </c>
      <c r="F13" s="3"/>
      <c r="G13"/>
      <c r="H13" s="3"/>
      <c r="I13"/>
      <c r="J13" s="3"/>
    </row>
    <row r="14" spans="1:10" s="241" customFormat="1" x14ac:dyDescent="0.3">
      <c r="A14" s="239"/>
      <c r="B14" s="75" t="s">
        <v>28</v>
      </c>
      <c r="C14" s="15"/>
      <c r="D14" s="70">
        <v>23.7</v>
      </c>
      <c r="E14" s="168">
        <f t="shared" si="0"/>
        <v>2161.4979999999996</v>
      </c>
      <c r="F14" s="3"/>
      <c r="G14"/>
      <c r="H14" s="3"/>
      <c r="I14"/>
      <c r="J14" s="3"/>
    </row>
    <row r="15" spans="1:10" s="241" customFormat="1" x14ac:dyDescent="0.3">
      <c r="A15" s="239"/>
      <c r="B15" s="75" t="s">
        <v>29</v>
      </c>
      <c r="C15" s="15"/>
      <c r="D15" s="70">
        <v>34.4</v>
      </c>
      <c r="E15" s="168">
        <f t="shared" si="0"/>
        <v>2172.1979999999999</v>
      </c>
      <c r="F15" s="3"/>
      <c r="G15"/>
      <c r="H15" s="3"/>
      <c r="I15"/>
      <c r="J15" s="3"/>
    </row>
    <row r="16" spans="1:10" s="241" customFormat="1" x14ac:dyDescent="0.3">
      <c r="A16" s="239"/>
      <c r="B16" s="75" t="s">
        <v>30</v>
      </c>
      <c r="C16" s="15"/>
      <c r="D16" s="70">
        <v>49.8</v>
      </c>
      <c r="E16" s="168">
        <f t="shared" si="0"/>
        <v>2187.598</v>
      </c>
      <c r="F16" s="3"/>
      <c r="G16"/>
      <c r="H16" s="3"/>
      <c r="I16"/>
      <c r="J16" s="3"/>
    </row>
    <row r="17" spans="1:10" s="241" customFormat="1" x14ac:dyDescent="0.3">
      <c r="A17" s="239"/>
      <c r="B17" s="75" t="s">
        <v>31</v>
      </c>
      <c r="C17" s="15"/>
      <c r="D17" s="70">
        <v>63.5</v>
      </c>
      <c r="E17" s="168">
        <f t="shared" si="0"/>
        <v>2201.2979999999998</v>
      </c>
      <c r="F17" s="3"/>
      <c r="G17"/>
      <c r="H17" s="3"/>
      <c r="I17"/>
      <c r="J17" s="3"/>
    </row>
    <row r="18" spans="1:10" s="241" customFormat="1" x14ac:dyDescent="0.3">
      <c r="A18" s="239"/>
      <c r="B18" s="75" t="s">
        <v>32</v>
      </c>
      <c r="C18" s="15"/>
      <c r="D18" s="70">
        <v>88.6</v>
      </c>
      <c r="E18" s="168">
        <f t="shared" si="0"/>
        <v>2226.3979999999997</v>
      </c>
      <c r="F18" s="3"/>
      <c r="G18"/>
      <c r="H18" s="3"/>
      <c r="I18"/>
      <c r="J18" s="3"/>
    </row>
    <row r="19" spans="1:10" s="241" customFormat="1" x14ac:dyDescent="0.3">
      <c r="A19" s="239"/>
      <c r="B19" s="75" t="s">
        <v>33</v>
      </c>
      <c r="C19" s="15"/>
      <c r="D19" s="70">
        <v>115.8</v>
      </c>
      <c r="E19" s="168">
        <f t="shared" si="0"/>
        <v>2253.598</v>
      </c>
      <c r="F19" s="3"/>
      <c r="G19"/>
      <c r="H19" s="3"/>
      <c r="I19"/>
      <c r="J19" s="3"/>
    </row>
    <row r="20" spans="1:10" x14ac:dyDescent="0.3">
      <c r="A20" s="69"/>
      <c r="B20" s="75" t="s">
        <v>34</v>
      </c>
      <c r="C20" s="15"/>
      <c r="D20" s="70">
        <v>123.1</v>
      </c>
      <c r="E20" s="168">
        <f t="shared" si="0"/>
        <v>2260.8979999999997</v>
      </c>
      <c r="F20" s="3"/>
      <c r="G20"/>
      <c r="H20" s="3"/>
      <c r="J20" s="3"/>
    </row>
    <row r="21" spans="1:10" x14ac:dyDescent="0.3">
      <c r="A21" s="69"/>
      <c r="B21" s="75" t="s">
        <v>35</v>
      </c>
      <c r="C21" s="15"/>
      <c r="D21" s="70">
        <v>173.5</v>
      </c>
      <c r="E21" s="168">
        <f t="shared" si="0"/>
        <v>2311.2979999999998</v>
      </c>
      <c r="F21" s="3"/>
      <c r="G21"/>
      <c r="H21" s="3"/>
      <c r="J21" s="3"/>
    </row>
    <row r="22" spans="1:10" x14ac:dyDescent="0.3">
      <c r="A22" s="69"/>
      <c r="B22" s="75" t="s">
        <v>36</v>
      </c>
      <c r="C22" s="15"/>
      <c r="D22" s="70">
        <v>180.4</v>
      </c>
      <c r="E22" s="168">
        <f t="shared" si="0"/>
        <v>2318.1979999999999</v>
      </c>
      <c r="F22" s="3"/>
      <c r="G22"/>
      <c r="H22" s="3"/>
      <c r="J22" s="3"/>
    </row>
    <row r="23" spans="1:10" x14ac:dyDescent="0.3">
      <c r="A23" s="69"/>
      <c r="B23" s="75" t="s">
        <v>37</v>
      </c>
      <c r="C23" s="15"/>
      <c r="D23" s="70">
        <v>135.6</v>
      </c>
      <c r="E23" s="168">
        <f t="shared" si="0"/>
        <v>2273.3979999999997</v>
      </c>
      <c r="F23" s="3"/>
      <c r="G23"/>
      <c r="H23" s="3"/>
      <c r="J23" s="3"/>
    </row>
    <row r="24" spans="1:10" x14ac:dyDescent="0.3">
      <c r="A24" s="69"/>
      <c r="B24" s="75" t="s">
        <v>38</v>
      </c>
      <c r="C24" s="15"/>
      <c r="D24" s="70">
        <v>181.8</v>
      </c>
      <c r="E24" s="168">
        <f t="shared" si="0"/>
        <v>2319.598</v>
      </c>
      <c r="F24" s="3"/>
      <c r="G24"/>
      <c r="H24" s="3"/>
      <c r="J24" s="3"/>
    </row>
    <row r="25" spans="1:10" x14ac:dyDescent="0.3">
      <c r="A25" s="69"/>
      <c r="B25" s="75" t="s">
        <v>39</v>
      </c>
      <c r="C25" s="15"/>
      <c r="D25" s="70">
        <v>169.3</v>
      </c>
      <c r="E25" s="168">
        <f t="shared" si="0"/>
        <v>2307.098</v>
      </c>
      <c r="F25" s="3"/>
      <c r="G25"/>
      <c r="H25" s="3"/>
      <c r="J25" s="3"/>
    </row>
    <row r="26" spans="1:10" s="241" customFormat="1" x14ac:dyDescent="0.3">
      <c r="A26" s="239"/>
      <c r="B26" s="76" t="s">
        <v>69</v>
      </c>
      <c r="C26" s="3"/>
      <c r="D26" s="70">
        <v>63.5</v>
      </c>
      <c r="E26" s="168">
        <f t="shared" si="0"/>
        <v>2201.2979999999998</v>
      </c>
      <c r="F26" s="3"/>
      <c r="G26"/>
      <c r="H26" s="3"/>
      <c r="I26"/>
      <c r="J26" s="3"/>
    </row>
    <row r="27" spans="1:10" x14ac:dyDescent="0.3">
      <c r="A27" s="69"/>
      <c r="B27" s="76" t="s">
        <v>70</v>
      </c>
      <c r="C27" s="3"/>
      <c r="D27" s="70">
        <v>171.4</v>
      </c>
      <c r="E27" s="168">
        <f t="shared" si="0"/>
        <v>2309.1979999999999</v>
      </c>
      <c r="F27" s="3"/>
      <c r="G27"/>
      <c r="H27" s="3"/>
      <c r="J27" s="3"/>
    </row>
    <row r="28" spans="1:10" x14ac:dyDescent="0.3">
      <c r="A28" s="69"/>
      <c r="B28" s="75"/>
      <c r="C28" s="42"/>
      <c r="D28" s="42"/>
      <c r="E28" s="65"/>
      <c r="F28" s="3"/>
      <c r="G28"/>
      <c r="H28" s="3"/>
      <c r="J28" s="3"/>
    </row>
    <row r="29" spans="1:10" x14ac:dyDescent="0.3">
      <c r="A29" s="69"/>
      <c r="B29" s="75"/>
      <c r="C29" s="3"/>
      <c r="D29" s="3"/>
      <c r="E29" s="64"/>
      <c r="F29" s="3"/>
      <c r="G29"/>
      <c r="H29" s="3"/>
      <c r="J29" s="3"/>
    </row>
    <row r="30" spans="1:10" s="241" customFormat="1" x14ac:dyDescent="0.3">
      <c r="A30" s="239"/>
      <c r="B30" s="75" t="s">
        <v>40</v>
      </c>
      <c r="C30" s="15">
        <f>C11</f>
        <v>2137.7979999999998</v>
      </c>
      <c r="D30" s="70">
        <v>24.7</v>
      </c>
      <c r="E30" s="168">
        <f t="shared" ref="E30:E38" si="1">$C$11+D30</f>
        <v>2162.4979999999996</v>
      </c>
      <c r="F30" s="3"/>
      <c r="G30"/>
      <c r="H30" s="3"/>
      <c r="I30"/>
      <c r="J30" s="3"/>
    </row>
    <row r="31" spans="1:10" x14ac:dyDescent="0.3">
      <c r="A31" s="69"/>
      <c r="B31" s="75" t="s">
        <v>96</v>
      </c>
      <c r="C31" s="15"/>
      <c r="D31" s="70">
        <v>39</v>
      </c>
      <c r="E31" s="168">
        <f>$C$11+D31</f>
        <v>2176.7979999999998</v>
      </c>
      <c r="F31" s="3"/>
      <c r="G31"/>
      <c r="H31" s="3"/>
      <c r="J31" s="3"/>
    </row>
    <row r="32" spans="1:10" x14ac:dyDescent="0.3">
      <c r="A32" s="69"/>
      <c r="B32" s="75" t="s">
        <v>41</v>
      </c>
      <c r="C32" s="15"/>
      <c r="D32" s="70">
        <v>30.8</v>
      </c>
      <c r="E32" s="168">
        <f t="shared" si="1"/>
        <v>2168.598</v>
      </c>
      <c r="F32" s="3"/>
      <c r="G32"/>
      <c r="H32" s="3"/>
      <c r="J32" s="3"/>
    </row>
    <row r="33" spans="1:10" s="241" customFormat="1" x14ac:dyDescent="0.3">
      <c r="A33" s="239"/>
      <c r="B33" s="75" t="s">
        <v>42</v>
      </c>
      <c r="C33" s="15"/>
      <c r="D33" s="70">
        <v>43.8</v>
      </c>
      <c r="E33" s="168">
        <f t="shared" si="1"/>
        <v>2181.598</v>
      </c>
      <c r="F33" s="3"/>
      <c r="G33"/>
      <c r="H33" s="3"/>
      <c r="I33"/>
      <c r="J33" s="3"/>
    </row>
    <row r="34" spans="1:10" s="241" customFormat="1" x14ac:dyDescent="0.3">
      <c r="A34" s="239"/>
      <c r="B34" s="75" t="s">
        <v>43</v>
      </c>
      <c r="C34" s="15"/>
      <c r="D34" s="70">
        <v>60.1</v>
      </c>
      <c r="E34" s="168">
        <f t="shared" si="1"/>
        <v>2197.8979999999997</v>
      </c>
      <c r="F34" s="3"/>
      <c r="G34"/>
      <c r="H34" s="3"/>
      <c r="I34"/>
      <c r="J34" s="3"/>
    </row>
    <row r="35" spans="1:10" s="241" customFormat="1" x14ac:dyDescent="0.3">
      <c r="A35" s="239"/>
      <c r="B35" s="75" t="s">
        <v>44</v>
      </c>
      <c r="C35" s="15"/>
      <c r="D35" s="70">
        <v>56.7</v>
      </c>
      <c r="E35" s="168">
        <f t="shared" si="1"/>
        <v>2194.4979999999996</v>
      </c>
      <c r="F35" s="3"/>
      <c r="G35"/>
      <c r="H35" s="3"/>
      <c r="I35"/>
      <c r="J35" s="3"/>
    </row>
    <row r="36" spans="1:10" x14ac:dyDescent="0.3">
      <c r="A36" s="69"/>
      <c r="B36" s="75" t="s">
        <v>45</v>
      </c>
      <c r="C36" s="15"/>
      <c r="D36" s="70">
        <v>71.8</v>
      </c>
      <c r="E36" s="168">
        <f t="shared" si="1"/>
        <v>2209.598</v>
      </c>
      <c r="F36" s="3"/>
      <c r="G36"/>
      <c r="H36" s="3"/>
      <c r="J36" s="3"/>
    </row>
    <row r="37" spans="1:10" x14ac:dyDescent="0.3">
      <c r="A37" s="69"/>
      <c r="B37" s="75" t="s">
        <v>46</v>
      </c>
      <c r="C37" s="15"/>
      <c r="D37" s="70">
        <v>77.599999999999994</v>
      </c>
      <c r="E37" s="168">
        <f t="shared" si="1"/>
        <v>2215.3979999999997</v>
      </c>
      <c r="F37" s="3"/>
      <c r="G37"/>
      <c r="H37" s="3"/>
      <c r="J37" s="3"/>
    </row>
    <row r="38" spans="1:10" x14ac:dyDescent="0.3">
      <c r="A38" s="69"/>
      <c r="B38" s="75" t="s">
        <v>47</v>
      </c>
      <c r="C38" s="15"/>
      <c r="D38" s="70">
        <v>90.8</v>
      </c>
      <c r="E38" s="168">
        <f t="shared" si="1"/>
        <v>2228.598</v>
      </c>
      <c r="F38" s="3"/>
      <c r="G38"/>
      <c r="H38" s="3"/>
      <c r="J38" s="3"/>
    </row>
    <row r="39" spans="1:10" x14ac:dyDescent="0.3">
      <c r="A39" s="69"/>
      <c r="B39" s="75"/>
      <c r="C39" s="42"/>
      <c r="D39" s="42"/>
      <c r="E39" s="65"/>
      <c r="F39" s="3"/>
      <c r="G39"/>
      <c r="H39" s="3"/>
      <c r="J39" s="3"/>
    </row>
    <row r="40" spans="1:10" x14ac:dyDescent="0.3">
      <c r="A40" s="69"/>
      <c r="B40" s="75"/>
      <c r="C40" s="3"/>
      <c r="D40" s="3"/>
      <c r="E40" s="64"/>
      <c r="F40" s="3"/>
      <c r="G40"/>
      <c r="H40" s="3"/>
      <c r="J40" s="3"/>
    </row>
    <row r="41" spans="1:10" x14ac:dyDescent="0.3">
      <c r="A41" s="69"/>
      <c r="B41" s="75" t="s">
        <v>48</v>
      </c>
      <c r="C41" s="15">
        <f>C11</f>
        <v>2137.7979999999998</v>
      </c>
      <c r="D41" s="70">
        <v>50.3</v>
      </c>
      <c r="E41" s="168">
        <f t="shared" ref="E41:E61" si="2">$C$11+D41</f>
        <v>2188.098</v>
      </c>
      <c r="F41" s="3"/>
      <c r="G41"/>
      <c r="H41" s="3"/>
      <c r="J41" s="3"/>
    </row>
    <row r="42" spans="1:10" x14ac:dyDescent="0.3">
      <c r="A42" s="69"/>
      <c r="B42" s="75" t="s">
        <v>49</v>
      </c>
      <c r="C42" s="15"/>
      <c r="D42" s="70">
        <v>60.5</v>
      </c>
      <c r="E42" s="168">
        <f t="shared" si="2"/>
        <v>2198.2979999999998</v>
      </c>
      <c r="F42" s="188"/>
      <c r="G42" s="198"/>
      <c r="H42" s="200"/>
      <c r="I42" s="193"/>
    </row>
    <row r="43" spans="1:10" x14ac:dyDescent="0.3">
      <c r="A43" s="69"/>
      <c r="B43" s="75" t="s">
        <v>50</v>
      </c>
      <c r="C43" s="15"/>
      <c r="D43" s="70">
        <v>76.599999999999994</v>
      </c>
      <c r="E43" s="168">
        <f t="shared" si="2"/>
        <v>2214.3979999999997</v>
      </c>
      <c r="F43" s="188"/>
      <c r="G43" s="198"/>
      <c r="H43" s="200"/>
      <c r="I43" s="193"/>
    </row>
    <row r="44" spans="1:10" x14ac:dyDescent="0.3">
      <c r="A44" s="69"/>
      <c r="B44" s="75" t="s">
        <v>51</v>
      </c>
      <c r="C44" s="15"/>
      <c r="D44" s="70">
        <v>117.2</v>
      </c>
      <c r="E44" s="167">
        <f t="shared" si="2"/>
        <v>2254.9979999999996</v>
      </c>
      <c r="F44" s="188"/>
      <c r="G44" s="198"/>
      <c r="H44" s="200"/>
      <c r="I44" s="193"/>
    </row>
    <row r="45" spans="1:10" x14ac:dyDescent="0.3">
      <c r="A45" s="69"/>
      <c r="B45" s="75" t="s">
        <v>52</v>
      </c>
      <c r="C45" s="17" t="s">
        <v>53</v>
      </c>
      <c r="D45" s="227">
        <v>109.3</v>
      </c>
      <c r="E45" s="257">
        <f>$C$11+D45</f>
        <v>2247.098</v>
      </c>
      <c r="F45" s="188"/>
      <c r="G45" s="198"/>
      <c r="H45" s="200"/>
      <c r="I45" s="193"/>
    </row>
    <row r="46" spans="1:10" x14ac:dyDescent="0.3">
      <c r="A46" s="69"/>
      <c r="B46" s="75" t="s">
        <v>54</v>
      </c>
      <c r="C46" s="15"/>
      <c r="D46" s="70">
        <v>130</v>
      </c>
      <c r="E46" s="168">
        <f t="shared" si="2"/>
        <v>2267.7979999999998</v>
      </c>
      <c r="F46" s="188"/>
      <c r="G46" s="198"/>
      <c r="H46" s="200"/>
      <c r="I46" s="193"/>
    </row>
    <row r="47" spans="1:10" x14ac:dyDescent="0.3">
      <c r="A47" s="69"/>
      <c r="B47" s="75" t="s">
        <v>55</v>
      </c>
      <c r="C47" s="15"/>
      <c r="D47" s="70">
        <v>160.19999999999999</v>
      </c>
      <c r="E47" s="168">
        <f t="shared" si="2"/>
        <v>2297.9979999999996</v>
      </c>
      <c r="F47" s="188"/>
      <c r="G47" s="198"/>
      <c r="H47" s="200"/>
      <c r="I47" s="193"/>
    </row>
    <row r="48" spans="1:10" x14ac:dyDescent="0.3">
      <c r="A48" s="69"/>
      <c r="B48" s="75" t="s">
        <v>56</v>
      </c>
      <c r="C48" s="15"/>
      <c r="D48" s="70">
        <v>145.30000000000001</v>
      </c>
      <c r="E48" s="168">
        <f t="shared" si="2"/>
        <v>2283.098</v>
      </c>
      <c r="F48" s="188"/>
      <c r="G48" s="198"/>
      <c r="H48" s="200"/>
      <c r="I48" s="193"/>
    </row>
    <row r="49" spans="1:9" x14ac:dyDescent="0.3">
      <c r="A49" s="69"/>
      <c r="B49" s="75" t="s">
        <v>57</v>
      </c>
      <c r="C49" s="15"/>
      <c r="D49" s="70">
        <v>170.3</v>
      </c>
      <c r="E49" s="168">
        <f t="shared" si="2"/>
        <v>2308.098</v>
      </c>
      <c r="F49" s="188"/>
      <c r="G49" s="198"/>
      <c r="H49" s="200"/>
      <c r="I49" s="193"/>
    </row>
    <row r="50" spans="1:9" x14ac:dyDescent="0.3">
      <c r="A50" s="69"/>
      <c r="B50" s="75" t="s">
        <v>58</v>
      </c>
      <c r="C50" s="3"/>
      <c r="D50" s="70">
        <v>186.4</v>
      </c>
      <c r="E50" s="168">
        <f t="shared" si="2"/>
        <v>2324.1979999999999</v>
      </c>
      <c r="F50" s="188"/>
      <c r="G50" s="198"/>
      <c r="H50" s="200"/>
      <c r="I50" s="193"/>
    </row>
    <row r="51" spans="1:9" x14ac:dyDescent="0.3">
      <c r="A51" s="69"/>
      <c r="B51" s="75" t="s">
        <v>59</v>
      </c>
      <c r="C51" s="3"/>
      <c r="D51" s="70">
        <v>191.3</v>
      </c>
      <c r="E51" s="168">
        <f t="shared" si="2"/>
        <v>2329.098</v>
      </c>
      <c r="F51" s="188"/>
      <c r="G51" s="198"/>
      <c r="H51" s="200"/>
      <c r="I51" s="193"/>
    </row>
    <row r="52" spans="1:9" x14ac:dyDescent="0.3">
      <c r="A52" s="69"/>
      <c r="B52" s="75" t="s">
        <v>60</v>
      </c>
      <c r="C52" s="3"/>
      <c r="D52" s="70">
        <v>164.9</v>
      </c>
      <c r="E52" s="168">
        <f t="shared" si="2"/>
        <v>2302.6979999999999</v>
      </c>
      <c r="F52" s="188"/>
      <c r="G52" s="198"/>
      <c r="H52" s="200"/>
      <c r="I52" s="193"/>
    </row>
    <row r="53" spans="1:9" x14ac:dyDescent="0.3">
      <c r="A53" s="69"/>
      <c r="B53" s="75" t="s">
        <v>61</v>
      </c>
      <c r="C53" s="3"/>
      <c r="D53" s="70">
        <v>182.8</v>
      </c>
      <c r="E53" s="168">
        <f t="shared" si="2"/>
        <v>2320.598</v>
      </c>
      <c r="F53" s="188"/>
      <c r="G53" s="198"/>
      <c r="H53" s="200"/>
      <c r="I53" s="193"/>
    </row>
    <row r="54" spans="1:9" x14ac:dyDescent="0.3">
      <c r="A54" s="69"/>
      <c r="B54" s="76" t="s">
        <v>71</v>
      </c>
      <c r="C54" s="3"/>
      <c r="D54" s="70">
        <v>77.5</v>
      </c>
      <c r="E54" s="168">
        <f t="shared" si="2"/>
        <v>2215.2979999999998</v>
      </c>
      <c r="F54" s="188"/>
      <c r="G54" s="198"/>
      <c r="H54" s="200"/>
      <c r="I54" s="193"/>
    </row>
    <row r="55" spans="1:9" x14ac:dyDescent="0.3">
      <c r="A55" s="69"/>
      <c r="B55" s="76" t="s">
        <v>72</v>
      </c>
      <c r="C55" s="3"/>
      <c r="D55" s="70">
        <v>117.2</v>
      </c>
      <c r="E55" s="168">
        <f t="shared" si="2"/>
        <v>2254.9979999999996</v>
      </c>
      <c r="F55" s="188"/>
      <c r="G55" s="198"/>
      <c r="H55" s="200"/>
      <c r="I55" s="193"/>
    </row>
    <row r="56" spans="1:9" x14ac:dyDescent="0.3">
      <c r="A56" s="69"/>
      <c r="B56" s="76" t="s">
        <v>73</v>
      </c>
      <c r="C56" s="3"/>
      <c r="D56" s="70">
        <v>130</v>
      </c>
      <c r="E56" s="168">
        <f t="shared" si="2"/>
        <v>2267.7979999999998</v>
      </c>
      <c r="F56" s="188"/>
      <c r="G56" s="198"/>
      <c r="H56" s="200"/>
      <c r="I56" s="193"/>
    </row>
    <row r="57" spans="1:9" x14ac:dyDescent="0.3">
      <c r="A57" s="69"/>
      <c r="B57" s="76" t="s">
        <v>74</v>
      </c>
      <c r="C57" s="3"/>
      <c r="D57" s="70">
        <v>160.19999999999999</v>
      </c>
      <c r="E57" s="168">
        <f t="shared" si="2"/>
        <v>2297.9979999999996</v>
      </c>
      <c r="F57" s="188"/>
      <c r="G57" s="198"/>
      <c r="H57" s="200"/>
      <c r="I57" s="193"/>
    </row>
    <row r="58" spans="1:9" x14ac:dyDescent="0.3">
      <c r="A58" s="69"/>
      <c r="B58" s="76" t="s">
        <v>75</v>
      </c>
      <c r="C58" s="3"/>
      <c r="D58" s="70">
        <v>149.69999999999999</v>
      </c>
      <c r="E58" s="168">
        <f t="shared" si="2"/>
        <v>2287.4979999999996</v>
      </c>
      <c r="F58" s="188"/>
      <c r="G58" s="198"/>
      <c r="H58" s="200"/>
      <c r="I58" s="193"/>
    </row>
    <row r="59" spans="1:9" x14ac:dyDescent="0.3">
      <c r="A59" s="69"/>
      <c r="B59" s="76" t="s">
        <v>76</v>
      </c>
      <c r="C59" s="3"/>
      <c r="D59" s="70">
        <v>170.3</v>
      </c>
      <c r="E59" s="168">
        <f t="shared" si="2"/>
        <v>2308.098</v>
      </c>
      <c r="F59" s="188"/>
      <c r="G59" s="198"/>
      <c r="H59" s="200"/>
      <c r="I59" s="193"/>
    </row>
    <row r="60" spans="1:9" x14ac:dyDescent="0.3">
      <c r="A60" s="69"/>
      <c r="B60" s="76" t="s">
        <v>77</v>
      </c>
      <c r="C60" s="3"/>
      <c r="D60" s="70">
        <v>186.4</v>
      </c>
      <c r="E60" s="168">
        <f t="shared" si="2"/>
        <v>2324.1979999999999</v>
      </c>
      <c r="F60" s="188"/>
      <c r="G60" s="198"/>
      <c r="H60" s="200"/>
      <c r="I60" s="193"/>
    </row>
    <row r="61" spans="1:9" x14ac:dyDescent="0.3">
      <c r="A61" s="69"/>
      <c r="B61" s="76" t="s">
        <v>78</v>
      </c>
      <c r="C61" s="3"/>
      <c r="D61" s="70">
        <v>187.7</v>
      </c>
      <c r="E61" s="168">
        <f t="shared" si="2"/>
        <v>2325.4979999999996</v>
      </c>
      <c r="F61" s="188"/>
      <c r="G61" s="198"/>
      <c r="H61" s="200"/>
      <c r="I61" s="193"/>
    </row>
    <row r="62" spans="1:9" x14ac:dyDescent="0.3">
      <c r="A62" s="69"/>
      <c r="B62" s="75"/>
      <c r="C62" s="42"/>
      <c r="D62" s="228"/>
      <c r="E62" s="66"/>
      <c r="F62" s="187"/>
      <c r="G62" s="187"/>
      <c r="H62"/>
    </row>
    <row r="63" spans="1:9" x14ac:dyDescent="0.3">
      <c r="A63" s="69"/>
      <c r="B63" s="75"/>
      <c r="C63" s="3"/>
      <c r="D63" s="3"/>
      <c r="E63" s="64"/>
      <c r="F63"/>
      <c r="G63"/>
      <c r="H63"/>
    </row>
    <row r="64" spans="1:9" x14ac:dyDescent="0.3">
      <c r="A64" s="69"/>
      <c r="B64" s="75" t="s">
        <v>62</v>
      </c>
      <c r="C64" s="15">
        <f>C11</f>
        <v>2137.7979999999998</v>
      </c>
      <c r="D64" s="70">
        <v>91.2</v>
      </c>
      <c r="E64" s="168">
        <f t="shared" ref="E64:E70" si="3">$C$11+D64</f>
        <v>2228.9979999999996</v>
      </c>
      <c r="F64" s="188"/>
      <c r="G64" s="199"/>
      <c r="H64" s="200"/>
    </row>
    <row r="65" spans="1:8" x14ac:dyDescent="0.3">
      <c r="A65" s="69"/>
      <c r="B65" s="75" t="s">
        <v>63</v>
      </c>
      <c r="C65" s="15"/>
      <c r="D65" s="70">
        <v>117.3</v>
      </c>
      <c r="E65" s="168">
        <f t="shared" si="3"/>
        <v>2255.098</v>
      </c>
      <c r="F65" s="188"/>
      <c r="G65" s="199"/>
      <c r="H65" s="200"/>
    </row>
    <row r="66" spans="1:8" x14ac:dyDescent="0.3">
      <c r="A66" s="69"/>
      <c r="B66" s="75" t="s">
        <v>64</v>
      </c>
      <c r="C66" s="15"/>
      <c r="D66" s="70">
        <v>136.6</v>
      </c>
      <c r="E66" s="168">
        <f t="shared" si="3"/>
        <v>2274.3979999999997</v>
      </c>
      <c r="F66" s="188"/>
      <c r="G66" s="199"/>
      <c r="H66" s="200"/>
    </row>
    <row r="67" spans="1:8" x14ac:dyDescent="0.3">
      <c r="A67" s="69"/>
      <c r="B67" s="75" t="s">
        <v>65</v>
      </c>
      <c r="C67" s="15"/>
      <c r="D67" s="70">
        <v>133.9</v>
      </c>
      <c r="E67" s="168">
        <f t="shared" si="3"/>
        <v>2271.6979999999999</v>
      </c>
      <c r="F67" s="188"/>
      <c r="G67" s="199"/>
      <c r="H67" s="200"/>
    </row>
    <row r="68" spans="1:8" x14ac:dyDescent="0.3">
      <c r="A68" s="69"/>
      <c r="B68" s="75" t="s">
        <v>86</v>
      </c>
      <c r="C68" s="15" t="s">
        <v>87</v>
      </c>
      <c r="D68" s="70">
        <v>142.19999999999999</v>
      </c>
      <c r="E68" s="168">
        <f t="shared" si="3"/>
        <v>2279.9979999999996</v>
      </c>
      <c r="F68" s="188"/>
      <c r="G68" s="199"/>
      <c r="H68" s="200"/>
    </row>
    <row r="69" spans="1:8" x14ac:dyDescent="0.3">
      <c r="A69" s="69"/>
      <c r="B69" s="75" t="s">
        <v>67</v>
      </c>
      <c r="C69" s="15"/>
      <c r="D69" s="70">
        <v>141.69999999999999</v>
      </c>
      <c r="E69" s="168">
        <f t="shared" si="3"/>
        <v>2279.4979999999996</v>
      </c>
      <c r="F69" s="188"/>
      <c r="G69" s="199"/>
      <c r="H69" s="200"/>
    </row>
    <row r="70" spans="1:8" x14ac:dyDescent="0.3">
      <c r="A70" s="69"/>
      <c r="B70" s="75" t="s">
        <v>68</v>
      </c>
      <c r="C70" s="15"/>
      <c r="D70" s="70">
        <v>159.5</v>
      </c>
      <c r="E70" s="168">
        <f t="shared" si="3"/>
        <v>2297.2979999999998</v>
      </c>
      <c r="F70" s="188"/>
      <c r="G70" s="199"/>
      <c r="H70" s="200"/>
    </row>
    <row r="71" spans="1:8" ht="13.5" thickBot="1" x14ac:dyDescent="0.35">
      <c r="A71" s="77"/>
      <c r="B71" s="78"/>
      <c r="C71" s="79"/>
      <c r="D71" s="58"/>
      <c r="E71" s="67"/>
      <c r="F71"/>
    </row>
    <row r="72" spans="1:8" x14ac:dyDescent="0.3">
      <c r="B72" s="3"/>
      <c r="C72" s="3"/>
      <c r="D72" s="38"/>
      <c r="E72" s="3"/>
      <c r="F72" s="3"/>
    </row>
    <row r="73" spans="1:8" x14ac:dyDescent="0.3">
      <c r="A73" s="335" t="s">
        <v>88</v>
      </c>
      <c r="B73" s="336"/>
      <c r="C73" s="336"/>
      <c r="D73" s="336"/>
      <c r="E73" s="337"/>
      <c r="F73" s="73"/>
      <c r="H73" s="3"/>
    </row>
    <row r="74" spans="1:8" x14ac:dyDescent="0.3">
      <c r="A74" s="329"/>
      <c r="B74" s="330"/>
      <c r="C74" s="330"/>
      <c r="D74" s="330"/>
      <c r="E74" s="331"/>
      <c r="F74"/>
    </row>
    <row r="75" spans="1:8" x14ac:dyDescent="0.3">
      <c r="A75" s="329" t="s">
        <v>97</v>
      </c>
      <c r="B75" s="341"/>
      <c r="C75" s="341"/>
      <c r="D75" s="341"/>
      <c r="E75" s="342"/>
    </row>
    <row r="76" spans="1:8" x14ac:dyDescent="0.3">
      <c r="A76" s="329" t="s">
        <v>99</v>
      </c>
      <c r="B76" s="330"/>
      <c r="C76" s="330"/>
      <c r="D76" s="330"/>
      <c r="E76" s="331"/>
    </row>
    <row r="77" spans="1:8" x14ac:dyDescent="0.3">
      <c r="A77" s="329" t="s">
        <v>199</v>
      </c>
      <c r="B77" s="330"/>
      <c r="C77" s="330"/>
      <c r="D77" s="330"/>
      <c r="E77" s="331"/>
      <c r="F77" s="307"/>
    </row>
    <row r="78" spans="1:8" x14ac:dyDescent="0.3">
      <c r="A78" s="332" t="s">
        <v>189</v>
      </c>
      <c r="B78" s="333"/>
      <c r="C78" s="333"/>
      <c r="D78" s="333"/>
      <c r="E78" s="334"/>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69"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04" zoomScaleNormal="100" zoomScaleSheetLayoutView="100" workbookViewId="0">
      <selection activeCell="D117" sqref="D117"/>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4" t="s">
        <v>91</v>
      </c>
      <c r="C2" s="354"/>
      <c r="D2" s="354"/>
      <c r="E2" s="112"/>
      <c r="F2"/>
      <c r="G2"/>
      <c r="H2"/>
      <c r="I2"/>
      <c r="J2"/>
    </row>
    <row r="3" spans="1:10" s="113" customFormat="1" ht="15.5" x14ac:dyDescent="0.35">
      <c r="A3" s="11"/>
      <c r="B3" s="20"/>
      <c r="C3" s="10"/>
      <c r="D3" s="10"/>
      <c r="E3" s="112"/>
      <c r="F3"/>
      <c r="G3"/>
      <c r="H3"/>
      <c r="I3"/>
      <c r="J3"/>
    </row>
    <row r="4" spans="1:10" s="113" customFormat="1" ht="15.5" x14ac:dyDescent="0.35">
      <c r="A4" s="355" t="s">
        <v>90</v>
      </c>
      <c r="B4" s="356"/>
      <c r="C4" s="356"/>
      <c r="D4" s="356"/>
      <c r="E4" s="114"/>
      <c r="F4"/>
      <c r="G4"/>
      <c r="H4"/>
      <c r="I4"/>
      <c r="J4"/>
    </row>
    <row r="5" spans="1:10" s="113" customFormat="1" ht="15.5" x14ac:dyDescent="0.35">
      <c r="A5" s="106" t="str">
        <f>LPG!F3</f>
        <v>EFFECTIVE 03 JUNE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46" customFormat="1" ht="15.5" x14ac:dyDescent="0.35">
      <c r="A11" s="6" t="s">
        <v>25</v>
      </c>
      <c r="B11" s="315">
        <f>3026.43-324.96</f>
        <v>2701.47</v>
      </c>
      <c r="C11" s="321">
        <v>3.9</v>
      </c>
      <c r="D11" s="255">
        <f>B11+C11</f>
        <v>2705.37</v>
      </c>
      <c r="E11" s="243"/>
      <c r="F11" s="244"/>
      <c r="G11" s="245"/>
      <c r="H11" s="240"/>
      <c r="I11" s="241"/>
      <c r="J11" s="241"/>
    </row>
    <row r="12" spans="1:10" s="246" customFormat="1" ht="15.5" x14ac:dyDescent="0.35">
      <c r="A12" s="2" t="s">
        <v>26</v>
      </c>
      <c r="B12" s="22"/>
      <c r="C12" s="237">
        <v>10.3</v>
      </c>
      <c r="D12" s="15">
        <f>B11+C12</f>
        <v>2711.77</v>
      </c>
      <c r="E12" s="247"/>
      <c r="F12" s="244"/>
      <c r="G12" s="245"/>
      <c r="H12" s="241"/>
      <c r="I12" s="241"/>
      <c r="J12" s="241"/>
    </row>
    <row r="13" spans="1:10" s="246" customFormat="1" ht="15.5" x14ac:dyDescent="0.35">
      <c r="A13" s="2" t="s">
        <v>27</v>
      </c>
      <c r="B13" s="22"/>
      <c r="C13" s="237">
        <v>16.100000000000001</v>
      </c>
      <c r="D13" s="15">
        <f>B11+C13</f>
        <v>2717.5699999999997</v>
      </c>
      <c r="E13" s="247"/>
      <c r="F13" s="244"/>
      <c r="G13" s="245"/>
      <c r="H13" s="241"/>
      <c r="I13" s="241"/>
      <c r="J13" s="241"/>
    </row>
    <row r="14" spans="1:10" s="246" customFormat="1" ht="15.5" x14ac:dyDescent="0.35">
      <c r="A14" s="2" t="s">
        <v>28</v>
      </c>
      <c r="B14" s="22"/>
      <c r="C14" s="237">
        <v>23.7</v>
      </c>
      <c r="D14" s="15">
        <f>$B11+C14</f>
        <v>2725.1699999999996</v>
      </c>
      <c r="E14" s="247"/>
      <c r="F14" s="244"/>
      <c r="G14" s="245"/>
      <c r="H14" s="241"/>
      <c r="I14" s="241"/>
      <c r="J14" s="241"/>
    </row>
    <row r="15" spans="1:10" s="246" customFormat="1" ht="15.5" x14ac:dyDescent="0.35">
      <c r="A15" s="2" t="s">
        <v>29</v>
      </c>
      <c r="B15" s="22"/>
      <c r="C15" s="237">
        <v>34.4</v>
      </c>
      <c r="D15" s="15">
        <f>$B11+C15</f>
        <v>2735.87</v>
      </c>
      <c r="E15" s="247"/>
      <c r="F15" s="244"/>
      <c r="G15" s="245"/>
      <c r="H15" s="241"/>
      <c r="I15" s="241"/>
      <c r="J15" s="241"/>
    </row>
    <row r="16" spans="1:10" s="246" customFormat="1" ht="15.5" x14ac:dyDescent="0.35">
      <c r="A16" s="2" t="s">
        <v>30</v>
      </c>
      <c r="B16" s="22"/>
      <c r="C16" s="237">
        <v>49.8</v>
      </c>
      <c r="D16" s="15">
        <f>$B11+C16</f>
        <v>2751.27</v>
      </c>
      <c r="E16" s="247"/>
      <c r="F16" s="244"/>
      <c r="G16" s="245"/>
      <c r="H16" s="241"/>
      <c r="I16" s="241"/>
      <c r="J16" s="241"/>
    </row>
    <row r="17" spans="1:10" s="246" customFormat="1" ht="15.5" x14ac:dyDescent="0.35">
      <c r="A17" s="2" t="s">
        <v>31</v>
      </c>
      <c r="B17" s="22"/>
      <c r="C17" s="237">
        <v>63.5</v>
      </c>
      <c r="D17" s="15">
        <f>$B11+C17</f>
        <v>2764.97</v>
      </c>
      <c r="E17" s="247"/>
      <c r="F17" s="244"/>
      <c r="G17" s="245"/>
      <c r="H17" s="241"/>
      <c r="I17" s="241"/>
      <c r="J17" s="241"/>
    </row>
    <row r="18" spans="1:10" s="246" customFormat="1" ht="15.5" x14ac:dyDescent="0.35">
      <c r="A18" s="2" t="s">
        <v>32</v>
      </c>
      <c r="B18" s="22"/>
      <c r="C18" s="237">
        <v>89.7</v>
      </c>
      <c r="D18" s="15">
        <f>$B11+C18</f>
        <v>2791.1699999999996</v>
      </c>
      <c r="E18" s="247"/>
      <c r="F18" s="244"/>
      <c r="G18" s="245"/>
      <c r="H18" s="241"/>
      <c r="I18" s="241"/>
      <c r="J18" s="241"/>
    </row>
    <row r="19" spans="1:10" s="246" customFormat="1" ht="15.5" x14ac:dyDescent="0.35">
      <c r="A19" s="2" t="s">
        <v>33</v>
      </c>
      <c r="B19" s="22"/>
      <c r="C19" s="237">
        <v>117.2</v>
      </c>
      <c r="D19" s="15">
        <f>$B11+C19</f>
        <v>2818.6699999999996</v>
      </c>
      <c r="E19" s="247"/>
      <c r="F19" s="244"/>
      <c r="G19" s="245"/>
      <c r="H19" s="241"/>
      <c r="I19" s="241"/>
      <c r="J19" s="241"/>
    </row>
    <row r="20" spans="1:10" s="113" customFormat="1" ht="15.5" x14ac:dyDescent="0.35">
      <c r="A20" s="2" t="s">
        <v>34</v>
      </c>
      <c r="B20" s="22"/>
      <c r="C20" s="237">
        <v>124.6</v>
      </c>
      <c r="D20" s="15">
        <f>$B11+C20</f>
        <v>2826.0699999999997</v>
      </c>
      <c r="E20" s="112"/>
      <c r="F20" s="187"/>
      <c r="G20" s="190"/>
      <c r="H20"/>
      <c r="I20"/>
      <c r="J20"/>
    </row>
    <row r="21" spans="1:10" s="113" customFormat="1" ht="15.5" x14ac:dyDescent="0.35">
      <c r="A21" s="2" t="s">
        <v>35</v>
      </c>
      <c r="B21" s="22"/>
      <c r="C21" s="259">
        <v>179</v>
      </c>
      <c r="D21" s="15">
        <f>$B11+C21</f>
        <v>2880.47</v>
      </c>
      <c r="E21" s="112"/>
      <c r="F21" s="187"/>
      <c r="G21" s="190"/>
      <c r="H21"/>
      <c r="I21"/>
      <c r="J21"/>
    </row>
    <row r="22" spans="1:10" s="113" customFormat="1" ht="15.5" x14ac:dyDescent="0.35">
      <c r="A22" s="2" t="s">
        <v>36</v>
      </c>
      <c r="B22" s="22"/>
      <c r="C22" s="237">
        <v>182.6</v>
      </c>
      <c r="D22" s="15">
        <f>$B11+C22</f>
        <v>2884.0699999999997</v>
      </c>
      <c r="E22" s="112"/>
      <c r="F22" s="187"/>
      <c r="G22" s="190"/>
      <c r="H22"/>
      <c r="I22"/>
      <c r="J22"/>
    </row>
    <row r="23" spans="1:10" s="113" customFormat="1" ht="15.5" x14ac:dyDescent="0.35">
      <c r="A23" s="2" t="s">
        <v>37</v>
      </c>
      <c r="B23" s="22"/>
      <c r="C23" s="237">
        <v>137.30000000000001</v>
      </c>
      <c r="D23" s="15">
        <f>$B11+C23</f>
        <v>2838.77</v>
      </c>
      <c r="E23" s="112"/>
      <c r="F23" s="187"/>
      <c r="G23" s="190"/>
      <c r="H23"/>
      <c r="I23"/>
      <c r="J23"/>
    </row>
    <row r="24" spans="1:10" s="113" customFormat="1" ht="15.5" x14ac:dyDescent="0.35">
      <c r="A24" s="2" t="s">
        <v>38</v>
      </c>
      <c r="B24" s="22"/>
      <c r="C24" s="237">
        <v>184</v>
      </c>
      <c r="D24" s="15">
        <f>$B11+C24</f>
        <v>2885.47</v>
      </c>
      <c r="E24" s="112"/>
      <c r="F24" s="187"/>
      <c r="G24" s="190"/>
      <c r="H24"/>
      <c r="I24"/>
      <c r="J24"/>
    </row>
    <row r="25" spans="1:10" s="113" customFormat="1" ht="15.5" x14ac:dyDescent="0.35">
      <c r="A25" s="2" t="s">
        <v>39</v>
      </c>
      <c r="B25" s="22"/>
      <c r="C25" s="237">
        <v>171.4</v>
      </c>
      <c r="D25" s="15">
        <f>$B11+C25</f>
        <v>2872.87</v>
      </c>
      <c r="E25" s="112"/>
      <c r="F25" s="187"/>
      <c r="G25" s="190"/>
      <c r="H25"/>
      <c r="I25"/>
      <c r="J25"/>
    </row>
    <row r="26" spans="1:10" s="246" customFormat="1" ht="15.5" x14ac:dyDescent="0.35">
      <c r="A26" s="5" t="s">
        <v>69</v>
      </c>
      <c r="B26" s="3"/>
      <c r="C26" s="237">
        <v>63.5</v>
      </c>
      <c r="D26" s="15">
        <f>$B11+C26</f>
        <v>2764.97</v>
      </c>
      <c r="E26" s="247"/>
      <c r="F26" s="244"/>
      <c r="G26" s="245"/>
      <c r="H26" s="241"/>
      <c r="I26" s="241"/>
      <c r="J26" s="241"/>
    </row>
    <row r="27" spans="1:10" s="113" customFormat="1" ht="15.5" x14ac:dyDescent="0.35">
      <c r="A27" s="5" t="s">
        <v>70</v>
      </c>
      <c r="B27" s="3"/>
      <c r="C27" s="237">
        <v>171.4</v>
      </c>
      <c r="D27" s="15">
        <f>$B11+C27</f>
        <v>2872.87</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46" customFormat="1" ht="15.5" x14ac:dyDescent="0.35">
      <c r="A30" s="2" t="s">
        <v>40</v>
      </c>
      <c r="B30" s="22">
        <f>B11</f>
        <v>2701.47</v>
      </c>
      <c r="C30" s="237">
        <v>24.7</v>
      </c>
      <c r="D30" s="15">
        <f>$B11+C30</f>
        <v>2726.1699999999996</v>
      </c>
      <c r="E30" s="247"/>
      <c r="F30" s="244"/>
      <c r="G30" s="245"/>
      <c r="H30" s="241"/>
      <c r="I30" s="241"/>
      <c r="J30" s="241"/>
    </row>
    <row r="31" spans="1:10" s="113" customFormat="1" ht="15.5" x14ac:dyDescent="0.35">
      <c r="A31" s="2" t="s">
        <v>96</v>
      </c>
      <c r="B31" s="22"/>
      <c r="C31" s="237">
        <v>39</v>
      </c>
      <c r="D31" s="15">
        <f>B30+C31</f>
        <v>2740.47</v>
      </c>
      <c r="E31" s="112"/>
      <c r="F31" s="187"/>
      <c r="G31" s="190"/>
      <c r="H31"/>
      <c r="I31"/>
      <c r="J31"/>
    </row>
    <row r="32" spans="1:10" s="113" customFormat="1" ht="15.5" x14ac:dyDescent="0.35">
      <c r="A32" s="2" t="s">
        <v>41</v>
      </c>
      <c r="B32" s="22"/>
      <c r="C32" s="237">
        <v>30.8</v>
      </c>
      <c r="D32" s="15">
        <f>B30+C32</f>
        <v>2732.27</v>
      </c>
      <c r="E32" s="112"/>
      <c r="F32" s="187"/>
      <c r="G32" s="190"/>
      <c r="H32"/>
      <c r="I32"/>
      <c r="J32"/>
    </row>
    <row r="33" spans="1:10" s="246" customFormat="1" ht="15.5" x14ac:dyDescent="0.35">
      <c r="A33" s="2" t="s">
        <v>42</v>
      </c>
      <c r="B33" s="22"/>
      <c r="C33" s="237">
        <v>43.8</v>
      </c>
      <c r="D33" s="15">
        <f>B30+C33</f>
        <v>2745.27</v>
      </c>
      <c r="E33" s="247"/>
      <c r="F33" s="244"/>
      <c r="G33" s="245"/>
      <c r="H33" s="241"/>
      <c r="I33" s="241"/>
      <c r="J33" s="241"/>
    </row>
    <row r="34" spans="1:10" s="246" customFormat="1" ht="15.5" x14ac:dyDescent="0.35">
      <c r="A34" s="2" t="s">
        <v>43</v>
      </c>
      <c r="B34" s="22"/>
      <c r="C34" s="237">
        <v>60.1</v>
      </c>
      <c r="D34" s="15">
        <f>B30+C34</f>
        <v>2761.5699999999997</v>
      </c>
      <c r="E34" s="247"/>
      <c r="F34" s="244"/>
      <c r="G34" s="245"/>
      <c r="H34" s="241"/>
      <c r="I34" s="241"/>
      <c r="J34" s="241"/>
    </row>
    <row r="35" spans="1:10" s="246" customFormat="1" ht="15.5" x14ac:dyDescent="0.35">
      <c r="A35" s="2" t="s">
        <v>44</v>
      </c>
      <c r="B35" s="22"/>
      <c r="C35" s="237">
        <v>56.7</v>
      </c>
      <c r="D35" s="15">
        <f>B30+C35</f>
        <v>2758.1699999999996</v>
      </c>
      <c r="E35" s="247"/>
      <c r="F35" s="244"/>
      <c r="G35" s="245"/>
      <c r="H35" s="241"/>
      <c r="I35" s="241"/>
      <c r="J35" s="241"/>
    </row>
    <row r="36" spans="1:10" s="113" customFormat="1" ht="15.5" x14ac:dyDescent="0.35">
      <c r="A36" s="2" t="s">
        <v>45</v>
      </c>
      <c r="B36" s="22"/>
      <c r="C36" s="237">
        <v>71.8</v>
      </c>
      <c r="D36" s="15">
        <f>$B30+C36</f>
        <v>2773.27</v>
      </c>
      <c r="E36" s="112"/>
      <c r="F36" s="187"/>
      <c r="G36" s="190"/>
      <c r="H36"/>
      <c r="I36"/>
      <c r="J36"/>
    </row>
    <row r="37" spans="1:10" s="113" customFormat="1" ht="15.5" x14ac:dyDescent="0.35">
      <c r="A37" s="2" t="s">
        <v>46</v>
      </c>
      <c r="B37" s="22"/>
      <c r="C37" s="237">
        <v>77.599999999999994</v>
      </c>
      <c r="D37" s="15">
        <f>$B30+C37</f>
        <v>2779.0699999999997</v>
      </c>
      <c r="E37" s="112"/>
      <c r="F37" s="187"/>
      <c r="G37" s="190"/>
      <c r="H37"/>
      <c r="I37"/>
      <c r="J37"/>
    </row>
    <row r="38" spans="1:10" s="113" customFormat="1" ht="15.5" x14ac:dyDescent="0.35">
      <c r="A38" s="2" t="s">
        <v>47</v>
      </c>
      <c r="B38" s="22"/>
      <c r="C38" s="237">
        <v>90.8</v>
      </c>
      <c r="D38" s="15">
        <f>$B30+C38</f>
        <v>2792.27</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2701.47</v>
      </c>
      <c r="C41" s="237">
        <v>50.3</v>
      </c>
      <c r="D41" s="15">
        <f>$B41+C41</f>
        <v>2751.77</v>
      </c>
      <c r="E41" s="112"/>
      <c r="F41" s="187"/>
      <c r="G41" s="190"/>
      <c r="H41"/>
      <c r="I41"/>
      <c r="J41"/>
    </row>
    <row r="42" spans="1:10" s="113" customFormat="1" ht="15.5" x14ac:dyDescent="0.35">
      <c r="A42" s="2" t="s">
        <v>49</v>
      </c>
      <c r="B42" s="22"/>
      <c r="C42" s="237">
        <v>60.5</v>
      </c>
      <c r="D42" s="15">
        <f>$B41+C42</f>
        <v>2761.97</v>
      </c>
      <c r="E42" s="112"/>
      <c r="F42" s="187"/>
      <c r="G42" s="190"/>
      <c r="H42"/>
      <c r="I42"/>
      <c r="J42"/>
    </row>
    <row r="43" spans="1:10" s="113" customFormat="1" ht="15.5" x14ac:dyDescent="0.35">
      <c r="A43" s="2" t="s">
        <v>50</v>
      </c>
      <c r="B43" s="22"/>
      <c r="C43" s="237">
        <v>77.5</v>
      </c>
      <c r="D43" s="15">
        <f>$B41+C43</f>
        <v>2778.97</v>
      </c>
      <c r="E43" s="112"/>
      <c r="F43" s="187"/>
      <c r="G43" s="190"/>
      <c r="H43"/>
      <c r="I43"/>
      <c r="J43"/>
    </row>
    <row r="44" spans="1:10" s="113" customFormat="1" ht="15.5" x14ac:dyDescent="0.35">
      <c r="A44" s="2" t="s">
        <v>51</v>
      </c>
      <c r="B44" s="22"/>
      <c r="C44" s="237">
        <v>97.9</v>
      </c>
      <c r="D44" s="15">
        <f>$B41+C44</f>
        <v>2799.37</v>
      </c>
      <c r="E44" s="112"/>
      <c r="F44" s="187"/>
      <c r="G44" s="190"/>
      <c r="H44"/>
      <c r="I44"/>
      <c r="J44"/>
    </row>
    <row r="45" spans="1:10" s="113" customFormat="1" ht="15.5" x14ac:dyDescent="0.35">
      <c r="A45" s="7" t="s">
        <v>52</v>
      </c>
      <c r="B45" s="17" t="s">
        <v>53</v>
      </c>
      <c r="C45" s="260">
        <v>91.1</v>
      </c>
      <c r="D45" s="255">
        <f>$B41+C45</f>
        <v>2792.5699999999997</v>
      </c>
      <c r="E45" s="119"/>
      <c r="F45" s="187"/>
      <c r="G45" s="320"/>
      <c r="H45"/>
      <c r="I45"/>
      <c r="J45"/>
    </row>
    <row r="46" spans="1:10" s="113" customFormat="1" ht="15.5" x14ac:dyDescent="0.35">
      <c r="A46" s="2" t="s">
        <v>54</v>
      </c>
      <c r="B46" s="22"/>
      <c r="C46" s="237">
        <v>111.8</v>
      </c>
      <c r="D46" s="15">
        <f>$B41+C46</f>
        <v>2813.27</v>
      </c>
      <c r="E46" s="112"/>
      <c r="F46" s="187"/>
      <c r="G46" s="190"/>
      <c r="H46"/>
      <c r="I46"/>
      <c r="J46"/>
    </row>
    <row r="47" spans="1:10" s="113" customFormat="1" ht="15.5" x14ac:dyDescent="0.35">
      <c r="A47" s="2" t="s">
        <v>55</v>
      </c>
      <c r="B47" s="22"/>
      <c r="C47" s="237">
        <v>136.1</v>
      </c>
      <c r="D47" s="15">
        <f>$B41+C47</f>
        <v>2837.5699999999997</v>
      </c>
      <c r="E47" s="112"/>
      <c r="F47" s="187"/>
      <c r="G47" s="190"/>
      <c r="H47"/>
      <c r="I47"/>
      <c r="J47"/>
    </row>
    <row r="48" spans="1:10" s="113" customFormat="1" ht="15.5" x14ac:dyDescent="0.35">
      <c r="A48" s="2" t="s">
        <v>56</v>
      </c>
      <c r="B48" s="22"/>
      <c r="C48" s="237">
        <v>143.69999999999999</v>
      </c>
      <c r="D48" s="15">
        <f>$B41+C48</f>
        <v>2845.1699999999996</v>
      </c>
      <c r="E48" s="112"/>
      <c r="F48" s="187"/>
      <c r="G48" s="190"/>
      <c r="H48"/>
      <c r="I48"/>
      <c r="J48"/>
    </row>
    <row r="49" spans="1:10" s="113" customFormat="1" ht="15.5" x14ac:dyDescent="0.35">
      <c r="A49" s="2" t="s">
        <v>57</v>
      </c>
      <c r="B49" s="22"/>
      <c r="C49" s="237">
        <v>163.5</v>
      </c>
      <c r="D49" s="15">
        <f>$B41+C49</f>
        <v>2864.97</v>
      </c>
      <c r="E49" s="112"/>
      <c r="F49" s="187"/>
      <c r="G49" s="190"/>
      <c r="H49"/>
      <c r="I49"/>
      <c r="J49"/>
    </row>
    <row r="50" spans="1:10" s="113" customFormat="1" ht="15.5" x14ac:dyDescent="0.35">
      <c r="A50" s="2" t="s">
        <v>58</v>
      </c>
      <c r="B50" s="10"/>
      <c r="C50" s="237">
        <v>189</v>
      </c>
      <c r="D50" s="15">
        <f>$B41+C50</f>
        <v>2890.47</v>
      </c>
      <c r="E50" s="112"/>
      <c r="F50" s="187"/>
      <c r="G50" s="190"/>
      <c r="H50"/>
      <c r="I50"/>
      <c r="J50"/>
    </row>
    <row r="51" spans="1:10" s="113" customFormat="1" ht="15.5" x14ac:dyDescent="0.35">
      <c r="A51" s="2" t="s">
        <v>59</v>
      </c>
      <c r="B51" s="10"/>
      <c r="C51" s="237">
        <v>167.4</v>
      </c>
      <c r="D51" s="15">
        <f>$B41+C51</f>
        <v>2868.87</v>
      </c>
      <c r="E51" s="112"/>
      <c r="F51" s="187"/>
      <c r="G51" s="190"/>
      <c r="H51"/>
      <c r="I51"/>
      <c r="J51"/>
    </row>
    <row r="52" spans="1:10" s="113" customFormat="1" ht="15.5" x14ac:dyDescent="0.35">
      <c r="A52" s="2" t="s">
        <v>60</v>
      </c>
      <c r="B52" s="10"/>
      <c r="C52" s="237">
        <v>168.5</v>
      </c>
      <c r="D52" s="15">
        <f>$B41+C52</f>
        <v>2869.97</v>
      </c>
      <c r="E52" s="112"/>
      <c r="F52" s="187"/>
      <c r="G52" s="190"/>
      <c r="H52"/>
      <c r="I52"/>
      <c r="J52"/>
    </row>
    <row r="53" spans="1:10" s="113" customFormat="1" ht="15.5" x14ac:dyDescent="0.35">
      <c r="A53" s="2" t="s">
        <v>61</v>
      </c>
      <c r="B53" s="10"/>
      <c r="C53" s="237">
        <v>188.3</v>
      </c>
      <c r="D53" s="15">
        <f>$B41+C53</f>
        <v>2889.77</v>
      </c>
      <c r="E53" s="112"/>
      <c r="F53" s="187"/>
      <c r="G53" s="190"/>
      <c r="H53"/>
      <c r="I53"/>
      <c r="J53"/>
    </row>
    <row r="54" spans="1:10" s="113" customFormat="1" ht="15.5" x14ac:dyDescent="0.35">
      <c r="A54" s="5" t="s">
        <v>71</v>
      </c>
      <c r="B54" s="3"/>
      <c r="C54" s="237">
        <v>77.5</v>
      </c>
      <c r="D54" s="15">
        <f>$B41+C54</f>
        <v>2778.97</v>
      </c>
      <c r="E54" s="112"/>
      <c r="F54" s="187"/>
      <c r="G54" s="190"/>
      <c r="H54"/>
      <c r="I54"/>
      <c r="J54"/>
    </row>
    <row r="55" spans="1:10" s="113" customFormat="1" ht="15.5" x14ac:dyDescent="0.35">
      <c r="A55" s="5" t="s">
        <v>72</v>
      </c>
      <c r="B55" s="3"/>
      <c r="C55" s="237">
        <v>97.9</v>
      </c>
      <c r="D55" s="15">
        <f>$B41+C55</f>
        <v>2799.37</v>
      </c>
      <c r="E55" s="112"/>
      <c r="F55" s="187"/>
      <c r="G55" s="190"/>
      <c r="H55"/>
      <c r="I55"/>
      <c r="J55"/>
    </row>
    <row r="56" spans="1:10" s="113" customFormat="1" ht="15.5" x14ac:dyDescent="0.35">
      <c r="A56" s="5" t="s">
        <v>73</v>
      </c>
      <c r="B56" s="3"/>
      <c r="C56" s="237">
        <v>111.8</v>
      </c>
      <c r="D56" s="15">
        <f>$B41+C56</f>
        <v>2813.27</v>
      </c>
      <c r="E56" s="112"/>
      <c r="F56" s="187"/>
      <c r="G56" s="190"/>
      <c r="H56"/>
      <c r="I56"/>
      <c r="J56"/>
    </row>
    <row r="57" spans="1:10" s="113" customFormat="1" ht="15.5" x14ac:dyDescent="0.35">
      <c r="A57" s="5" t="s">
        <v>74</v>
      </c>
      <c r="B57" s="3"/>
      <c r="C57" s="237">
        <v>136.1</v>
      </c>
      <c r="D57" s="15">
        <f>$B41+C57</f>
        <v>2837.5699999999997</v>
      </c>
      <c r="E57" s="112"/>
      <c r="F57" s="187"/>
      <c r="G57" s="190"/>
      <c r="H57"/>
      <c r="I57"/>
      <c r="J57"/>
    </row>
    <row r="58" spans="1:10" s="113" customFormat="1" ht="15.5" x14ac:dyDescent="0.35">
      <c r="A58" s="5" t="s">
        <v>75</v>
      </c>
      <c r="B58" s="3"/>
      <c r="C58" s="237">
        <v>143.69999999999999</v>
      </c>
      <c r="D58" s="15">
        <f>$B41+C58</f>
        <v>2845.1699999999996</v>
      </c>
      <c r="E58" s="112"/>
      <c r="F58" s="187"/>
      <c r="G58" s="190"/>
      <c r="H58"/>
      <c r="I58"/>
      <c r="J58"/>
    </row>
    <row r="59" spans="1:10" s="113" customFormat="1" ht="15.5" x14ac:dyDescent="0.35">
      <c r="A59" s="5" t="s">
        <v>76</v>
      </c>
      <c r="B59" s="3"/>
      <c r="C59" s="237">
        <v>163.5</v>
      </c>
      <c r="D59" s="15">
        <f>$B41+C59</f>
        <v>2864.97</v>
      </c>
      <c r="E59" s="112"/>
      <c r="F59" s="187"/>
      <c r="G59" s="190"/>
      <c r="H59"/>
      <c r="I59"/>
      <c r="J59"/>
    </row>
    <row r="60" spans="1:10" s="113" customFormat="1" ht="15.5" x14ac:dyDescent="0.35">
      <c r="A60" s="5" t="s">
        <v>77</v>
      </c>
      <c r="B60" s="3"/>
      <c r="C60" s="237">
        <v>189</v>
      </c>
      <c r="D60" s="15">
        <f>$B41+C60</f>
        <v>2890.47</v>
      </c>
      <c r="E60" s="112"/>
      <c r="F60" s="187"/>
      <c r="G60" s="190"/>
      <c r="H60"/>
      <c r="I60"/>
      <c r="J60"/>
    </row>
    <row r="61" spans="1:10" s="113" customFormat="1" ht="15.5" x14ac:dyDescent="0.35">
      <c r="A61" s="5" t="s">
        <v>78</v>
      </c>
      <c r="B61" s="3"/>
      <c r="C61" s="237">
        <v>188.3</v>
      </c>
      <c r="D61" s="15">
        <f>$B41+C61</f>
        <v>2889.77</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2701.47</v>
      </c>
      <c r="C64" s="237">
        <v>91.2</v>
      </c>
      <c r="D64" s="15">
        <f>$B41+C64</f>
        <v>2792.6699999999996</v>
      </c>
      <c r="E64" s="112"/>
      <c r="F64" s="187"/>
      <c r="G64" s="190"/>
      <c r="H64"/>
      <c r="I64"/>
      <c r="J64"/>
    </row>
    <row r="65" spans="1:10" s="113" customFormat="1" ht="15.5" x14ac:dyDescent="0.35">
      <c r="A65" s="2" t="s">
        <v>63</v>
      </c>
      <c r="B65" s="22"/>
      <c r="C65" s="237">
        <v>117.3</v>
      </c>
      <c r="D65" s="15">
        <f>$B41+C65</f>
        <v>2818.77</v>
      </c>
      <c r="E65" s="112"/>
      <c r="F65" s="187"/>
      <c r="G65" s="190"/>
      <c r="H65"/>
      <c r="I65"/>
      <c r="J65"/>
    </row>
    <row r="66" spans="1:10" s="113" customFormat="1" ht="15.5" x14ac:dyDescent="0.35">
      <c r="A66" s="2" t="s">
        <v>64</v>
      </c>
      <c r="B66" s="22"/>
      <c r="C66" s="237">
        <v>136.6</v>
      </c>
      <c r="D66" s="15">
        <f>$B41+C66</f>
        <v>2838.0699999999997</v>
      </c>
      <c r="E66" s="112"/>
      <c r="F66" s="187"/>
      <c r="G66" s="190"/>
      <c r="H66"/>
      <c r="I66"/>
      <c r="J66"/>
    </row>
    <row r="67" spans="1:10" s="113" customFormat="1" ht="15.5" x14ac:dyDescent="0.35">
      <c r="A67" s="2" t="s">
        <v>65</v>
      </c>
      <c r="B67" s="22"/>
      <c r="C67" s="237">
        <v>133.9</v>
      </c>
      <c r="D67" s="15">
        <f>$B41+C67</f>
        <v>2835.37</v>
      </c>
      <c r="E67" s="112"/>
      <c r="F67" s="187"/>
      <c r="G67" s="190"/>
      <c r="H67"/>
      <c r="I67"/>
      <c r="J67"/>
    </row>
    <row r="68" spans="1:10" s="113" customFormat="1" ht="15.5" x14ac:dyDescent="0.35">
      <c r="A68" s="2" t="s">
        <v>86</v>
      </c>
      <c r="B68" s="15" t="s">
        <v>87</v>
      </c>
      <c r="C68" s="237">
        <v>142.19999999999999</v>
      </c>
      <c r="D68" s="15">
        <f>$B41+C68</f>
        <v>2843.6699999999996</v>
      </c>
      <c r="E68" s="112"/>
      <c r="F68" s="187"/>
      <c r="G68" s="190"/>
      <c r="H68"/>
      <c r="I68"/>
      <c r="J68"/>
    </row>
    <row r="69" spans="1:10" s="113" customFormat="1" ht="15.5" x14ac:dyDescent="0.35">
      <c r="A69" s="2" t="s">
        <v>67</v>
      </c>
      <c r="B69" s="22"/>
      <c r="C69" s="237">
        <v>141.69999999999999</v>
      </c>
      <c r="D69" s="15">
        <f>$B41+C69</f>
        <v>2843.1699999999996</v>
      </c>
      <c r="E69" s="112"/>
      <c r="F69" s="187"/>
      <c r="G69" s="190"/>
      <c r="H69"/>
      <c r="I69"/>
      <c r="J69"/>
    </row>
    <row r="70" spans="1:10" s="113" customFormat="1" ht="15.5" x14ac:dyDescent="0.35">
      <c r="A70" s="2" t="s">
        <v>68</v>
      </c>
      <c r="C70" s="237">
        <v>159.5</v>
      </c>
      <c r="D70" s="15">
        <f>$B41+C70</f>
        <v>2860.97</v>
      </c>
      <c r="E70" s="112"/>
      <c r="F70" s="187"/>
      <c r="G70" s="190"/>
      <c r="H70"/>
      <c r="I70"/>
      <c r="J70"/>
    </row>
    <row r="71" spans="1:10" s="113" customFormat="1" ht="16" thickBot="1" x14ac:dyDescent="0.4">
      <c r="A71" s="59"/>
      <c r="B71" s="22"/>
      <c r="C71" s="238"/>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4" t="s">
        <v>92</v>
      </c>
      <c r="C74" s="330"/>
      <c r="D74" s="330"/>
      <c r="E74" s="112"/>
      <c r="F74"/>
      <c r="G74"/>
      <c r="H74"/>
      <c r="I74"/>
      <c r="J74"/>
    </row>
    <row r="75" spans="1:10" s="113" customFormat="1" ht="15.5" x14ac:dyDescent="0.35">
      <c r="A75" s="11"/>
      <c r="B75" s="20"/>
      <c r="C75" s="10"/>
      <c r="D75" s="10"/>
      <c r="E75" s="112"/>
      <c r="F75"/>
      <c r="G75"/>
      <c r="H75"/>
      <c r="I75"/>
      <c r="J75"/>
    </row>
    <row r="76" spans="1:10" s="113" customFormat="1" ht="15.5" x14ac:dyDescent="0.35">
      <c r="A76" s="357" t="str">
        <f>A4</f>
        <v xml:space="preserve">WHOLESALE PRICES IN THE REPUBLIC OF SOUTH AFRICA </v>
      </c>
      <c r="B76" s="358"/>
      <c r="C76" s="358"/>
      <c r="D76" s="358"/>
      <c r="E76" s="114"/>
      <c r="F76"/>
      <c r="G76"/>
      <c r="H76"/>
      <c r="I76"/>
      <c r="J76"/>
    </row>
    <row r="77" spans="1:10" s="113" customFormat="1" ht="15.5" x14ac:dyDescent="0.35">
      <c r="A77" s="125" t="str">
        <f>A5</f>
        <v>EFFECTIVE 03 JUNE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46" customFormat="1" ht="15.5" x14ac:dyDescent="0.35">
      <c r="A83" s="7" t="s">
        <v>25</v>
      </c>
      <c r="B83" s="263">
        <f>3046.83-261.96</f>
        <v>2784.87</v>
      </c>
      <c r="C83" s="233">
        <f>C11</f>
        <v>3.9</v>
      </c>
      <c r="D83" s="255">
        <f>B83+C83</f>
        <v>2788.77</v>
      </c>
      <c r="E83" s="243"/>
      <c r="F83" s="244"/>
      <c r="G83" s="245"/>
      <c r="H83" s="241"/>
      <c r="I83" s="241"/>
      <c r="J83"/>
    </row>
    <row r="84" spans="1:10" s="246" customFormat="1" ht="15.5" x14ac:dyDescent="0.35">
      <c r="A84" s="2" t="s">
        <v>26</v>
      </c>
      <c r="B84" s="22"/>
      <c r="C84" s="237">
        <f t="shared" ref="C84:C99" si="0">C12</f>
        <v>10.3</v>
      </c>
      <c r="D84" s="15">
        <f>B83+C84</f>
        <v>2795.17</v>
      </c>
      <c r="E84" s="247"/>
      <c r="F84" s="244"/>
      <c r="G84" s="245"/>
      <c r="H84" s="241"/>
      <c r="I84" s="241"/>
      <c r="J84" s="250"/>
    </row>
    <row r="85" spans="1:10" s="246" customFormat="1" ht="15.5" x14ac:dyDescent="0.35">
      <c r="A85" s="2" t="s">
        <v>27</v>
      </c>
      <c r="B85" s="22"/>
      <c r="C85" s="237">
        <f t="shared" si="0"/>
        <v>16.100000000000001</v>
      </c>
      <c r="D85" s="15">
        <f>B83+C85</f>
        <v>2800.97</v>
      </c>
      <c r="E85" s="247"/>
      <c r="F85" s="244"/>
      <c r="G85" s="245"/>
      <c r="H85" s="241"/>
      <c r="I85" s="241"/>
      <c r="J85" s="241"/>
    </row>
    <row r="86" spans="1:10" s="246" customFormat="1" ht="15.5" x14ac:dyDescent="0.35">
      <c r="A86" s="2" t="s">
        <v>28</v>
      </c>
      <c r="B86" s="22"/>
      <c r="C86" s="237">
        <f t="shared" si="0"/>
        <v>23.7</v>
      </c>
      <c r="D86" s="15">
        <f>$B83+C86</f>
        <v>2808.5699999999997</v>
      </c>
      <c r="E86" s="247"/>
      <c r="F86" s="244"/>
      <c r="G86" s="245"/>
      <c r="H86" s="241"/>
      <c r="I86" s="241"/>
      <c r="J86" s="241"/>
    </row>
    <row r="87" spans="1:10" s="246" customFormat="1" ht="15.5" x14ac:dyDescent="0.35">
      <c r="A87" s="2" t="s">
        <v>29</v>
      </c>
      <c r="B87" s="22"/>
      <c r="C87" s="237">
        <f t="shared" si="0"/>
        <v>34.4</v>
      </c>
      <c r="D87" s="15">
        <f>$B83+C87</f>
        <v>2819.27</v>
      </c>
      <c r="E87" s="247"/>
      <c r="F87" s="244"/>
      <c r="G87" s="245"/>
      <c r="H87" s="241"/>
      <c r="I87" s="241"/>
      <c r="J87" s="241"/>
    </row>
    <row r="88" spans="1:10" s="246" customFormat="1" ht="15.5" x14ac:dyDescent="0.35">
      <c r="A88" s="2" t="s">
        <v>30</v>
      </c>
      <c r="B88" s="22"/>
      <c r="C88" s="237">
        <f t="shared" si="0"/>
        <v>49.8</v>
      </c>
      <c r="D88" s="15">
        <f>$B83+C88</f>
        <v>2834.67</v>
      </c>
      <c r="E88" s="247"/>
      <c r="F88" s="244"/>
      <c r="G88" s="245"/>
      <c r="H88" s="241"/>
      <c r="I88" s="241"/>
      <c r="J88" s="241"/>
    </row>
    <row r="89" spans="1:10" s="246" customFormat="1" ht="15.5" x14ac:dyDescent="0.35">
      <c r="A89" s="2" t="s">
        <v>31</v>
      </c>
      <c r="B89" s="22"/>
      <c r="C89" s="237">
        <f t="shared" si="0"/>
        <v>63.5</v>
      </c>
      <c r="D89" s="15">
        <f>$B83+C89</f>
        <v>2848.37</v>
      </c>
      <c r="E89" s="247"/>
      <c r="F89" s="244"/>
      <c r="G89" s="245"/>
      <c r="H89" s="241"/>
      <c r="I89" s="241"/>
      <c r="J89" s="241"/>
    </row>
    <row r="90" spans="1:10" s="246" customFormat="1" ht="15.5" x14ac:dyDescent="0.35">
      <c r="A90" s="2" t="s">
        <v>32</v>
      </c>
      <c r="B90" s="22"/>
      <c r="C90" s="237">
        <f t="shared" si="0"/>
        <v>89.7</v>
      </c>
      <c r="D90" s="15">
        <f>$B83+C90</f>
        <v>2874.5699999999997</v>
      </c>
      <c r="E90" s="247"/>
      <c r="F90" s="244"/>
      <c r="G90" s="245"/>
      <c r="H90" s="241"/>
      <c r="I90" s="241"/>
      <c r="J90" s="241"/>
    </row>
    <row r="91" spans="1:10" s="246" customFormat="1" ht="15.5" x14ac:dyDescent="0.35">
      <c r="A91" s="2" t="s">
        <v>33</v>
      </c>
      <c r="B91" s="22"/>
      <c r="C91" s="237">
        <f t="shared" si="0"/>
        <v>117.2</v>
      </c>
      <c r="D91" s="15">
        <f>$B83+C91</f>
        <v>2902.0699999999997</v>
      </c>
      <c r="E91" s="247"/>
      <c r="F91" s="244"/>
      <c r="G91" s="245"/>
      <c r="H91" s="241"/>
      <c r="I91" s="241"/>
      <c r="J91" s="241"/>
    </row>
    <row r="92" spans="1:10" s="113" customFormat="1" ht="15.5" x14ac:dyDescent="0.35">
      <c r="A92" s="2" t="s">
        <v>34</v>
      </c>
      <c r="B92" s="22"/>
      <c r="C92" s="237">
        <f t="shared" si="0"/>
        <v>124.6</v>
      </c>
      <c r="D92" s="15">
        <f>$B83+C92</f>
        <v>2909.47</v>
      </c>
      <c r="E92" s="112"/>
      <c r="F92" s="187"/>
      <c r="G92" s="190"/>
      <c r="H92"/>
      <c r="I92"/>
      <c r="J92"/>
    </row>
    <row r="93" spans="1:10" s="113" customFormat="1" ht="15.5" x14ac:dyDescent="0.35">
      <c r="A93" s="2" t="s">
        <v>35</v>
      </c>
      <c r="B93" s="22"/>
      <c r="C93" s="237">
        <f t="shared" si="0"/>
        <v>179</v>
      </c>
      <c r="D93" s="15">
        <f>$B83+C93</f>
        <v>2963.87</v>
      </c>
      <c r="E93" s="112"/>
      <c r="F93" s="187"/>
      <c r="G93" s="190"/>
      <c r="H93"/>
      <c r="I93"/>
      <c r="J93"/>
    </row>
    <row r="94" spans="1:10" s="113" customFormat="1" ht="15.5" x14ac:dyDescent="0.35">
      <c r="A94" s="2" t="s">
        <v>36</v>
      </c>
      <c r="B94" s="22"/>
      <c r="C94" s="237">
        <f t="shared" si="0"/>
        <v>182.6</v>
      </c>
      <c r="D94" s="15">
        <f>$B83+C94</f>
        <v>2967.47</v>
      </c>
      <c r="E94" s="112"/>
      <c r="F94" s="187"/>
      <c r="G94" s="190"/>
      <c r="H94"/>
      <c r="I94"/>
      <c r="J94"/>
    </row>
    <row r="95" spans="1:10" s="113" customFormat="1" ht="15.5" x14ac:dyDescent="0.35">
      <c r="A95" s="2" t="s">
        <v>37</v>
      </c>
      <c r="B95" s="22"/>
      <c r="C95" s="237">
        <f t="shared" si="0"/>
        <v>137.30000000000001</v>
      </c>
      <c r="D95" s="15">
        <f>$B83+C95</f>
        <v>2922.17</v>
      </c>
      <c r="E95" s="112"/>
      <c r="F95" s="187"/>
      <c r="G95" s="190"/>
      <c r="H95"/>
      <c r="I95"/>
      <c r="J95"/>
    </row>
    <row r="96" spans="1:10" s="113" customFormat="1" ht="15.5" x14ac:dyDescent="0.35">
      <c r="A96" s="2" t="s">
        <v>38</v>
      </c>
      <c r="B96" s="22"/>
      <c r="C96" s="237">
        <f t="shared" si="0"/>
        <v>184</v>
      </c>
      <c r="D96" s="15">
        <f>$B83+C96</f>
        <v>2968.87</v>
      </c>
      <c r="E96" s="112"/>
      <c r="F96" s="187"/>
      <c r="G96" s="190"/>
      <c r="H96"/>
      <c r="I96"/>
      <c r="J96"/>
    </row>
    <row r="97" spans="1:10" s="113" customFormat="1" ht="15.5" x14ac:dyDescent="0.35">
      <c r="A97" s="2" t="s">
        <v>39</v>
      </c>
      <c r="B97" s="22"/>
      <c r="C97" s="237">
        <f t="shared" si="0"/>
        <v>171.4</v>
      </c>
      <c r="D97" s="15">
        <f>$B83+C97</f>
        <v>2956.27</v>
      </c>
      <c r="E97" s="112"/>
      <c r="F97" s="187"/>
      <c r="G97" s="190"/>
      <c r="H97"/>
      <c r="I97"/>
      <c r="J97"/>
    </row>
    <row r="98" spans="1:10" s="246" customFormat="1" ht="15.5" x14ac:dyDescent="0.35">
      <c r="A98" s="5" t="s">
        <v>69</v>
      </c>
      <c r="B98" s="3"/>
      <c r="C98" s="237">
        <f t="shared" si="0"/>
        <v>63.5</v>
      </c>
      <c r="D98" s="15">
        <f>$B83+C98</f>
        <v>2848.37</v>
      </c>
      <c r="E98" s="247"/>
      <c r="F98" s="244"/>
      <c r="G98" s="245"/>
      <c r="H98" s="241"/>
      <c r="I98" s="241"/>
      <c r="J98" s="241"/>
    </row>
    <row r="99" spans="1:10" s="113" customFormat="1" ht="15.5" x14ac:dyDescent="0.35">
      <c r="A99" s="5" t="s">
        <v>70</v>
      </c>
      <c r="B99" s="3"/>
      <c r="C99" s="237">
        <f t="shared" si="0"/>
        <v>171.4</v>
      </c>
      <c r="D99" s="15">
        <f>$B83+C99</f>
        <v>2956.27</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46" customFormat="1" ht="15.5" x14ac:dyDescent="0.35">
      <c r="A102" s="2" t="s">
        <v>40</v>
      </c>
      <c r="B102" s="22">
        <f>B83</f>
        <v>2784.87</v>
      </c>
      <c r="C102" s="237">
        <f t="shared" ref="C102:C110" si="1">C30</f>
        <v>24.7</v>
      </c>
      <c r="D102" s="15">
        <f>$B83+C102</f>
        <v>2809.5699999999997</v>
      </c>
      <c r="E102" s="247"/>
      <c r="F102" s="244"/>
      <c r="G102" s="245"/>
      <c r="H102" s="241"/>
      <c r="I102" s="241"/>
      <c r="J102" s="241"/>
    </row>
    <row r="103" spans="1:10" s="113" customFormat="1" ht="15.5" x14ac:dyDescent="0.35">
      <c r="A103" s="2" t="s">
        <v>96</v>
      </c>
      <c r="B103" s="22"/>
      <c r="C103" s="237">
        <f t="shared" si="1"/>
        <v>39</v>
      </c>
      <c r="D103" s="15">
        <f>B102+C103</f>
        <v>2823.87</v>
      </c>
      <c r="E103" s="112"/>
      <c r="F103" s="187"/>
      <c r="G103" s="190"/>
      <c r="H103"/>
      <c r="I103"/>
      <c r="J103"/>
    </row>
    <row r="104" spans="1:10" s="113" customFormat="1" ht="15.5" x14ac:dyDescent="0.35">
      <c r="A104" s="2" t="s">
        <v>41</v>
      </c>
      <c r="B104" s="22"/>
      <c r="C104" s="237">
        <f t="shared" si="1"/>
        <v>30.8</v>
      </c>
      <c r="D104" s="15">
        <f>B102+C104</f>
        <v>2815.67</v>
      </c>
      <c r="E104" s="112"/>
      <c r="F104" s="187"/>
      <c r="G104" s="190"/>
      <c r="H104"/>
      <c r="I104"/>
      <c r="J104"/>
    </row>
    <row r="105" spans="1:10" s="246" customFormat="1" ht="15.5" x14ac:dyDescent="0.35">
      <c r="A105" s="2" t="s">
        <v>42</v>
      </c>
      <c r="B105" s="22"/>
      <c r="C105" s="237">
        <f t="shared" si="1"/>
        <v>43.8</v>
      </c>
      <c r="D105" s="15">
        <f>B102+C105</f>
        <v>2828.67</v>
      </c>
      <c r="E105" s="247"/>
      <c r="F105" s="244"/>
      <c r="G105" s="245"/>
      <c r="H105" s="241"/>
      <c r="I105" s="241"/>
      <c r="J105" s="241"/>
    </row>
    <row r="106" spans="1:10" s="246" customFormat="1" ht="15.5" x14ac:dyDescent="0.35">
      <c r="A106" s="2" t="s">
        <v>43</v>
      </c>
      <c r="B106" s="22"/>
      <c r="C106" s="237">
        <f t="shared" si="1"/>
        <v>60.1</v>
      </c>
      <c r="D106" s="15">
        <f>B102+C106</f>
        <v>2844.97</v>
      </c>
      <c r="E106" s="247"/>
      <c r="F106" s="244"/>
      <c r="G106" s="245"/>
      <c r="H106" s="241"/>
      <c r="I106" s="241"/>
      <c r="J106" s="241"/>
    </row>
    <row r="107" spans="1:10" s="246" customFormat="1" ht="15.5" x14ac:dyDescent="0.35">
      <c r="A107" s="2" t="s">
        <v>44</v>
      </c>
      <c r="B107" s="22"/>
      <c r="C107" s="237">
        <f t="shared" si="1"/>
        <v>56.7</v>
      </c>
      <c r="D107" s="15">
        <f>B102+C107</f>
        <v>2841.5699999999997</v>
      </c>
      <c r="E107" s="247"/>
      <c r="F107" s="244"/>
      <c r="G107" s="245"/>
      <c r="H107" s="241"/>
      <c r="I107" s="241"/>
      <c r="J107" s="241"/>
    </row>
    <row r="108" spans="1:10" s="113" customFormat="1" ht="15.5" x14ac:dyDescent="0.35">
      <c r="A108" s="2" t="s">
        <v>45</v>
      </c>
      <c r="B108" s="22"/>
      <c r="C108" s="237">
        <f t="shared" si="1"/>
        <v>71.8</v>
      </c>
      <c r="D108" s="15">
        <f>$B102+C108</f>
        <v>2856.67</v>
      </c>
      <c r="E108" s="112"/>
      <c r="F108" s="187"/>
      <c r="G108" s="190"/>
      <c r="H108"/>
      <c r="I108"/>
      <c r="J108"/>
    </row>
    <row r="109" spans="1:10" s="113" customFormat="1" ht="15.5" x14ac:dyDescent="0.35">
      <c r="A109" s="2" t="s">
        <v>46</v>
      </c>
      <c r="B109" s="22"/>
      <c r="C109" s="237">
        <f t="shared" si="1"/>
        <v>77.599999999999994</v>
      </c>
      <c r="D109" s="15">
        <f>$B102+C109</f>
        <v>2862.47</v>
      </c>
      <c r="E109" s="112"/>
      <c r="F109" s="187"/>
      <c r="G109" s="190"/>
      <c r="H109"/>
      <c r="I109"/>
      <c r="J109"/>
    </row>
    <row r="110" spans="1:10" s="113" customFormat="1" ht="15.5" x14ac:dyDescent="0.35">
      <c r="A110" s="2" t="s">
        <v>47</v>
      </c>
      <c r="B110" s="22"/>
      <c r="C110" s="237">
        <f t="shared" si="1"/>
        <v>90.8</v>
      </c>
      <c r="D110" s="15">
        <f>$B102+C110</f>
        <v>2875.67</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2784.87</v>
      </c>
      <c r="C113" s="237">
        <f t="shared" ref="C113:C133" si="2">C41</f>
        <v>50.3</v>
      </c>
      <c r="D113" s="15">
        <f>$B113+C113</f>
        <v>2835.17</v>
      </c>
      <c r="E113" s="112"/>
      <c r="F113" s="187"/>
      <c r="G113" s="190"/>
      <c r="H113"/>
      <c r="I113"/>
      <c r="J113"/>
    </row>
    <row r="114" spans="1:10" s="113" customFormat="1" ht="15.5" x14ac:dyDescent="0.35">
      <c r="A114" s="2" t="s">
        <v>49</v>
      </c>
      <c r="B114" s="22"/>
      <c r="C114" s="237">
        <f t="shared" si="2"/>
        <v>60.5</v>
      </c>
      <c r="D114" s="15">
        <f>$B113+C114</f>
        <v>2845.37</v>
      </c>
      <c r="E114" s="112"/>
      <c r="F114" s="187"/>
      <c r="G114" s="190"/>
      <c r="H114"/>
      <c r="I114"/>
      <c r="J114"/>
    </row>
    <row r="115" spans="1:10" s="113" customFormat="1" ht="15.5" x14ac:dyDescent="0.35">
      <c r="A115" s="2" t="s">
        <v>50</v>
      </c>
      <c r="B115" s="22"/>
      <c r="C115" s="237">
        <f t="shared" si="2"/>
        <v>77.5</v>
      </c>
      <c r="D115" s="15">
        <f>$B113+C115</f>
        <v>2862.37</v>
      </c>
      <c r="E115" s="112"/>
      <c r="F115" s="187"/>
      <c r="G115" s="190"/>
      <c r="H115"/>
      <c r="I115"/>
      <c r="J115"/>
    </row>
    <row r="116" spans="1:10" s="113" customFormat="1" ht="15.5" x14ac:dyDescent="0.35">
      <c r="A116" s="2" t="s">
        <v>51</v>
      </c>
      <c r="B116" s="22"/>
      <c r="C116" s="237">
        <f t="shared" si="2"/>
        <v>97.9</v>
      </c>
      <c r="D116" s="15">
        <f>$B113+C116</f>
        <v>2882.77</v>
      </c>
      <c r="E116" s="112"/>
      <c r="F116" s="187"/>
      <c r="G116" s="190"/>
      <c r="H116"/>
      <c r="I116"/>
      <c r="J116"/>
    </row>
    <row r="117" spans="1:10" s="113" customFormat="1" ht="15.5" x14ac:dyDescent="0.35">
      <c r="A117" s="7" t="s">
        <v>52</v>
      </c>
      <c r="B117" s="17" t="s">
        <v>53</v>
      </c>
      <c r="C117" s="255">
        <f>C45</f>
        <v>91.1</v>
      </c>
      <c r="D117" s="255">
        <f>$B113+C117</f>
        <v>2875.97</v>
      </c>
      <c r="E117" s="119"/>
      <c r="F117" s="187"/>
      <c r="G117" s="190"/>
      <c r="H117"/>
      <c r="I117"/>
      <c r="J117"/>
    </row>
    <row r="118" spans="1:10" s="113" customFormat="1" ht="15.5" x14ac:dyDescent="0.35">
      <c r="A118" s="2" t="s">
        <v>54</v>
      </c>
      <c r="B118" s="22"/>
      <c r="C118" s="237">
        <f t="shared" si="2"/>
        <v>111.8</v>
      </c>
      <c r="D118" s="15">
        <f>$B113+C118</f>
        <v>2896.67</v>
      </c>
      <c r="E118" s="112"/>
      <c r="F118" s="187"/>
      <c r="G118" s="190"/>
      <c r="H118"/>
      <c r="I118"/>
      <c r="J118"/>
    </row>
    <row r="119" spans="1:10" s="113" customFormat="1" ht="15.5" x14ac:dyDescent="0.35">
      <c r="A119" s="2" t="s">
        <v>55</v>
      </c>
      <c r="B119" s="22"/>
      <c r="C119" s="237">
        <f t="shared" si="2"/>
        <v>136.1</v>
      </c>
      <c r="D119" s="15">
        <f>$B113+C119</f>
        <v>2920.97</v>
      </c>
      <c r="E119" s="112"/>
      <c r="F119" s="187"/>
      <c r="G119" s="190"/>
      <c r="H119"/>
      <c r="I119"/>
      <c r="J119"/>
    </row>
    <row r="120" spans="1:10" s="113" customFormat="1" ht="15.5" x14ac:dyDescent="0.35">
      <c r="A120" s="2" t="s">
        <v>56</v>
      </c>
      <c r="B120" s="22"/>
      <c r="C120" s="237">
        <f t="shared" si="2"/>
        <v>143.69999999999999</v>
      </c>
      <c r="D120" s="15">
        <f>$B113+C120</f>
        <v>2928.5699999999997</v>
      </c>
      <c r="E120" s="112"/>
      <c r="F120" s="187"/>
      <c r="G120" s="190"/>
      <c r="H120"/>
      <c r="I120"/>
      <c r="J120"/>
    </row>
    <row r="121" spans="1:10" s="113" customFormat="1" ht="15.5" x14ac:dyDescent="0.35">
      <c r="A121" s="2" t="s">
        <v>57</v>
      </c>
      <c r="B121" s="22"/>
      <c r="C121" s="237">
        <f t="shared" si="2"/>
        <v>163.5</v>
      </c>
      <c r="D121" s="15">
        <f>$B113+C121</f>
        <v>2948.37</v>
      </c>
      <c r="E121" s="112"/>
      <c r="F121" s="187"/>
      <c r="G121" s="190"/>
      <c r="H121"/>
      <c r="I121"/>
      <c r="J121"/>
    </row>
    <row r="122" spans="1:10" s="113" customFormat="1" ht="15.5" x14ac:dyDescent="0.35">
      <c r="A122" s="2" t="s">
        <v>58</v>
      </c>
      <c r="B122" s="10"/>
      <c r="C122" s="237">
        <f t="shared" si="2"/>
        <v>189</v>
      </c>
      <c r="D122" s="15">
        <f>$B113+C122</f>
        <v>2973.87</v>
      </c>
      <c r="E122" s="112"/>
      <c r="F122" s="187"/>
      <c r="G122" s="190"/>
      <c r="H122"/>
      <c r="I122"/>
      <c r="J122"/>
    </row>
    <row r="123" spans="1:10" s="113" customFormat="1" ht="15.5" x14ac:dyDescent="0.35">
      <c r="A123" s="2" t="s">
        <v>59</v>
      </c>
      <c r="B123" s="10"/>
      <c r="C123" s="237">
        <f t="shared" si="2"/>
        <v>167.4</v>
      </c>
      <c r="D123" s="15">
        <f>$B113+C123</f>
        <v>2952.27</v>
      </c>
      <c r="E123" s="112"/>
      <c r="F123" s="187"/>
      <c r="G123" s="190"/>
      <c r="H123"/>
      <c r="I123"/>
      <c r="J123"/>
    </row>
    <row r="124" spans="1:10" s="113" customFormat="1" ht="15.5" x14ac:dyDescent="0.35">
      <c r="A124" s="2" t="s">
        <v>60</v>
      </c>
      <c r="B124" s="10"/>
      <c r="C124" s="237">
        <f t="shared" si="2"/>
        <v>168.5</v>
      </c>
      <c r="D124" s="15">
        <f>$B113+C124</f>
        <v>2953.37</v>
      </c>
      <c r="E124" s="112"/>
      <c r="F124" s="187"/>
      <c r="G124" s="190"/>
      <c r="H124"/>
      <c r="I124"/>
      <c r="J124"/>
    </row>
    <row r="125" spans="1:10" s="113" customFormat="1" ht="15.5" x14ac:dyDescent="0.35">
      <c r="A125" s="2" t="s">
        <v>61</v>
      </c>
      <c r="B125" s="10"/>
      <c r="C125" s="237">
        <f t="shared" si="2"/>
        <v>188.3</v>
      </c>
      <c r="D125" s="15">
        <f>$B113+C125</f>
        <v>2973.17</v>
      </c>
      <c r="E125" s="112"/>
      <c r="F125" s="187"/>
      <c r="G125" s="190"/>
      <c r="H125"/>
      <c r="I125"/>
      <c r="J125"/>
    </row>
    <row r="126" spans="1:10" s="113" customFormat="1" ht="15.5" x14ac:dyDescent="0.35">
      <c r="A126" s="5" t="s">
        <v>71</v>
      </c>
      <c r="B126" s="3"/>
      <c r="C126" s="237">
        <f t="shared" si="2"/>
        <v>77.5</v>
      </c>
      <c r="D126" s="15">
        <f>$B113+C126</f>
        <v>2862.37</v>
      </c>
      <c r="E126" s="112"/>
      <c r="F126" s="187"/>
      <c r="G126" s="190"/>
      <c r="H126"/>
      <c r="I126"/>
      <c r="J126"/>
    </row>
    <row r="127" spans="1:10" s="113" customFormat="1" ht="15.5" x14ac:dyDescent="0.35">
      <c r="A127" s="5" t="s">
        <v>72</v>
      </c>
      <c r="B127" s="3"/>
      <c r="C127" s="237">
        <f t="shared" si="2"/>
        <v>97.9</v>
      </c>
      <c r="D127" s="15">
        <f>$B113+C127</f>
        <v>2882.77</v>
      </c>
      <c r="E127" s="112"/>
      <c r="F127" s="187"/>
      <c r="G127" s="190"/>
      <c r="H127"/>
      <c r="I127"/>
      <c r="J127"/>
    </row>
    <row r="128" spans="1:10" s="113" customFormat="1" ht="15.5" x14ac:dyDescent="0.35">
      <c r="A128" s="5" t="s">
        <v>73</v>
      </c>
      <c r="B128" s="3"/>
      <c r="C128" s="237">
        <f t="shared" si="2"/>
        <v>111.8</v>
      </c>
      <c r="D128" s="15">
        <f>$B113+C128</f>
        <v>2896.67</v>
      </c>
      <c r="E128" s="112"/>
      <c r="F128" s="187"/>
      <c r="G128" s="190"/>
      <c r="H128"/>
      <c r="I128"/>
      <c r="J128"/>
    </row>
    <row r="129" spans="1:10" s="113" customFormat="1" ht="15.5" x14ac:dyDescent="0.35">
      <c r="A129" s="5" t="s">
        <v>74</v>
      </c>
      <c r="B129" s="3"/>
      <c r="C129" s="237">
        <f t="shared" si="2"/>
        <v>136.1</v>
      </c>
      <c r="D129" s="15">
        <f>$B113+C129</f>
        <v>2920.97</v>
      </c>
      <c r="E129" s="112"/>
      <c r="F129" s="187"/>
      <c r="G129" s="190"/>
      <c r="H129"/>
      <c r="I129"/>
      <c r="J129"/>
    </row>
    <row r="130" spans="1:10" s="113" customFormat="1" ht="15.5" x14ac:dyDescent="0.35">
      <c r="A130" s="5" t="s">
        <v>75</v>
      </c>
      <c r="B130" s="3"/>
      <c r="C130" s="237">
        <f t="shared" si="2"/>
        <v>143.69999999999999</v>
      </c>
      <c r="D130" s="15">
        <f>$B113+C130</f>
        <v>2928.5699999999997</v>
      </c>
      <c r="E130" s="112"/>
      <c r="F130" s="187"/>
      <c r="G130" s="190"/>
      <c r="H130"/>
      <c r="I130"/>
      <c r="J130"/>
    </row>
    <row r="131" spans="1:10" s="113" customFormat="1" ht="15.5" x14ac:dyDescent="0.35">
      <c r="A131" s="5" t="s">
        <v>76</v>
      </c>
      <c r="B131" s="3"/>
      <c r="C131" s="237">
        <f t="shared" si="2"/>
        <v>163.5</v>
      </c>
      <c r="D131" s="15">
        <f>$B113+C131</f>
        <v>2948.37</v>
      </c>
      <c r="E131" s="112"/>
      <c r="F131" s="187"/>
      <c r="G131" s="190"/>
      <c r="H131"/>
      <c r="I131"/>
      <c r="J131"/>
    </row>
    <row r="132" spans="1:10" s="113" customFormat="1" ht="15.5" x14ac:dyDescent="0.35">
      <c r="A132" s="5" t="s">
        <v>77</v>
      </c>
      <c r="B132" s="3"/>
      <c r="C132" s="237">
        <f t="shared" si="2"/>
        <v>189</v>
      </c>
      <c r="D132" s="15">
        <f>$B113+C132</f>
        <v>2973.87</v>
      </c>
      <c r="E132" s="112"/>
      <c r="F132" s="187"/>
      <c r="G132" s="190"/>
      <c r="H132"/>
      <c r="I132"/>
      <c r="J132"/>
    </row>
    <row r="133" spans="1:10" s="113" customFormat="1" ht="15.5" x14ac:dyDescent="0.35">
      <c r="A133" s="5" t="s">
        <v>78</v>
      </c>
      <c r="B133" s="3"/>
      <c r="C133" s="237">
        <f t="shared" si="2"/>
        <v>188.3</v>
      </c>
      <c r="D133" s="15">
        <f>$B113+C133</f>
        <v>2973.17</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2784.87</v>
      </c>
      <c r="C136" s="237">
        <f t="shared" ref="C136:C142" si="3">C64</f>
        <v>91.2</v>
      </c>
      <c r="D136" s="15">
        <f>$B113+C136</f>
        <v>2876.0699999999997</v>
      </c>
      <c r="E136" s="112"/>
      <c r="F136" s="187"/>
      <c r="G136" s="190"/>
      <c r="H136"/>
      <c r="I136"/>
      <c r="J136"/>
    </row>
    <row r="137" spans="1:10" s="113" customFormat="1" ht="15.5" x14ac:dyDescent="0.35">
      <c r="A137" s="2" t="s">
        <v>63</v>
      </c>
      <c r="B137" s="22"/>
      <c r="C137" s="237">
        <f t="shared" si="3"/>
        <v>117.3</v>
      </c>
      <c r="D137" s="15">
        <f>$B113+C137</f>
        <v>2902.17</v>
      </c>
      <c r="E137" s="112"/>
      <c r="F137" s="187"/>
      <c r="G137" s="190"/>
      <c r="H137"/>
      <c r="I137"/>
      <c r="J137"/>
    </row>
    <row r="138" spans="1:10" s="113" customFormat="1" ht="15.5" x14ac:dyDescent="0.35">
      <c r="A138" s="2" t="s">
        <v>64</v>
      </c>
      <c r="B138" s="22"/>
      <c r="C138" s="237">
        <f t="shared" si="3"/>
        <v>136.6</v>
      </c>
      <c r="D138" s="15">
        <f>$B113+C138</f>
        <v>2921.47</v>
      </c>
      <c r="E138" s="112"/>
      <c r="F138" s="187"/>
      <c r="G138" s="190"/>
      <c r="H138"/>
      <c r="I138"/>
      <c r="J138"/>
    </row>
    <row r="139" spans="1:10" s="113" customFormat="1" ht="15.5" x14ac:dyDescent="0.35">
      <c r="A139" s="2" t="s">
        <v>65</v>
      </c>
      <c r="B139" s="22"/>
      <c r="C139" s="237">
        <f t="shared" si="3"/>
        <v>133.9</v>
      </c>
      <c r="D139" s="15">
        <f>$B113+C139</f>
        <v>2918.77</v>
      </c>
      <c r="E139" s="112"/>
      <c r="F139" s="187"/>
      <c r="G139" s="190"/>
      <c r="H139"/>
      <c r="I139"/>
      <c r="J139"/>
    </row>
    <row r="140" spans="1:10" s="113" customFormat="1" ht="15.5" x14ac:dyDescent="0.35">
      <c r="A140" s="2" t="s">
        <v>86</v>
      </c>
      <c r="B140" s="15" t="s">
        <v>87</v>
      </c>
      <c r="C140" s="237">
        <f t="shared" si="3"/>
        <v>142.19999999999999</v>
      </c>
      <c r="D140" s="15">
        <f>$B113+C140</f>
        <v>2927.0699999999997</v>
      </c>
      <c r="E140" s="112"/>
      <c r="F140" s="187"/>
      <c r="G140" s="190"/>
      <c r="H140"/>
      <c r="I140"/>
      <c r="J140"/>
    </row>
    <row r="141" spans="1:10" s="113" customFormat="1" ht="15.5" x14ac:dyDescent="0.35">
      <c r="A141" s="2" t="s">
        <v>67</v>
      </c>
      <c r="B141" s="22"/>
      <c r="C141" s="237">
        <f t="shared" si="3"/>
        <v>141.69999999999999</v>
      </c>
      <c r="D141" s="15">
        <f>$B113+C141</f>
        <v>2926.5699999999997</v>
      </c>
      <c r="E141" s="112"/>
      <c r="F141" s="187"/>
      <c r="G141" s="190"/>
      <c r="H141"/>
      <c r="I141"/>
      <c r="J141"/>
    </row>
    <row r="142" spans="1:10" s="113" customFormat="1" ht="15.5" x14ac:dyDescent="0.35">
      <c r="A142" s="2" t="s">
        <v>68</v>
      </c>
      <c r="B142" s="22"/>
      <c r="C142" s="237">
        <f t="shared" si="3"/>
        <v>159.5</v>
      </c>
      <c r="D142" s="15">
        <f>$B113+C142</f>
        <v>2944.37</v>
      </c>
      <c r="E142" s="112"/>
      <c r="F142" s="187"/>
      <c r="G142" s="190"/>
      <c r="H142"/>
      <c r="I142"/>
      <c r="J142"/>
    </row>
    <row r="143" spans="1:10" s="113" customFormat="1" ht="16" thickBot="1" x14ac:dyDescent="0.4">
      <c r="A143" s="59"/>
      <c r="B143" s="61"/>
      <c r="C143" s="238"/>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20" zoomScale="90" zoomScaleNormal="90" workbookViewId="0">
      <selection activeCell="K118" sqref="K118"/>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56" t="s">
        <v>93</v>
      </c>
      <c r="E2" s="330"/>
      <c r="F2" s="330"/>
      <c r="G2" s="330"/>
      <c r="H2" s="330"/>
      <c r="I2" s="330"/>
      <c r="J2" s="3"/>
      <c r="K2" s="64"/>
      <c r="L2" s="1"/>
      <c r="M2" s="1"/>
    </row>
    <row r="3" spans="1:17" x14ac:dyDescent="0.3">
      <c r="A3" s="2"/>
      <c r="B3" s="1"/>
      <c r="C3" s="1"/>
      <c r="H3" s="1"/>
      <c r="I3" s="1"/>
      <c r="K3" s="57"/>
      <c r="L3" s="1"/>
      <c r="M3" s="1"/>
      <c r="Q3" s="201"/>
    </row>
    <row r="4" spans="1:17" x14ac:dyDescent="0.3">
      <c r="A4" s="2"/>
      <c r="B4" s="1"/>
      <c r="C4" s="1"/>
      <c r="D4" s="1"/>
      <c r="E4" s="9" t="s">
        <v>89</v>
      </c>
      <c r="G4" s="126"/>
      <c r="H4" s="338" t="str">
        <f>LPG!F3</f>
        <v>EFFECTIVE 03 JUNE 2026</v>
      </c>
      <c r="I4" s="339"/>
      <c r="J4" s="339"/>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0"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1" customFormat="1" x14ac:dyDescent="0.3">
      <c r="A11" s="4" t="s">
        <v>25</v>
      </c>
      <c r="B11" s="261">
        <f>2246+143</f>
        <v>2389</v>
      </c>
      <c r="C11" s="321">
        <v>3.9</v>
      </c>
      <c r="D11" s="21">
        <f>SUM(B11,C11)</f>
        <v>2392.9</v>
      </c>
      <c r="E11" s="316">
        <f>305.6+9.5</f>
        <v>315.10000000000002</v>
      </c>
      <c r="F11" s="24">
        <f>SUM(D11,E11)</f>
        <v>2708</v>
      </c>
      <c r="G11" s="24">
        <f>ROUND(((F11*10)+0.4)/10,0)</f>
        <v>2708</v>
      </c>
      <c r="H11" s="24">
        <f>IF(FLOOR(G11,1)&lt;1000,FLOOR(G11,1),FLOOR((G11),1))</f>
        <v>2708</v>
      </c>
      <c r="I11" s="319">
        <f>H11-F11</f>
        <v>0</v>
      </c>
      <c r="J11" s="24">
        <f>I11+D11</f>
        <v>2392.9</v>
      </c>
      <c r="K11" s="322">
        <f>H11</f>
        <v>2708</v>
      </c>
      <c r="L11" s="248"/>
      <c r="M11" s="249"/>
      <c r="N11" s="250"/>
    </row>
    <row r="12" spans="1:17" s="241" customFormat="1" x14ac:dyDescent="0.3">
      <c r="A12" s="2" t="s">
        <v>26</v>
      </c>
      <c r="B12" s="3"/>
      <c r="C12" s="70">
        <v>10.3</v>
      </c>
      <c r="D12" s="22">
        <f t="shared" ref="D12:D27" si="0">$B$11+C12</f>
        <v>2399.3000000000002</v>
      </c>
      <c r="E12" s="25">
        <f>$E$11</f>
        <v>315.10000000000002</v>
      </c>
      <c r="F12" s="25">
        <f t="shared" ref="F12:F27" si="1">D12+E12</f>
        <v>2714.4</v>
      </c>
      <c r="G12" s="25">
        <f t="shared" ref="G12:G27" si="2">ROUND(((F12*10)+0.4)/10,0)</f>
        <v>2714</v>
      </c>
      <c r="H12" s="25">
        <f t="shared" ref="H12:H27" si="3">IF(FLOOR(G12,1)&lt;1000,FLOOR(G12,1),FLOOR((G12),1))</f>
        <v>2714</v>
      </c>
      <c r="I12" s="18">
        <f t="shared" ref="I12:I27" si="4">H12-F12</f>
        <v>-0.40000000000009095</v>
      </c>
      <c r="J12" s="25">
        <f t="shared" ref="J12:J27" si="5">I12+D12</f>
        <v>2398.9</v>
      </c>
      <c r="K12" s="80">
        <f t="shared" ref="K12:K26" si="6">H12</f>
        <v>2714</v>
      </c>
      <c r="L12" s="248"/>
      <c r="M12" s="251"/>
      <c r="N12" s="250"/>
    </row>
    <row r="13" spans="1:17" s="241" customFormat="1" x14ac:dyDescent="0.3">
      <c r="A13" s="2" t="s">
        <v>27</v>
      </c>
      <c r="B13" s="3"/>
      <c r="C13" s="70">
        <v>16.100000000000001</v>
      </c>
      <c r="D13" s="22">
        <f t="shared" si="0"/>
        <v>2405.1</v>
      </c>
      <c r="E13" s="25">
        <f t="shared" ref="E13:E27" si="7">$E$11</f>
        <v>315.10000000000002</v>
      </c>
      <c r="F13" s="25">
        <f t="shared" si="1"/>
        <v>2720.2</v>
      </c>
      <c r="G13" s="25">
        <f t="shared" si="2"/>
        <v>2720</v>
      </c>
      <c r="H13" s="25">
        <f t="shared" si="3"/>
        <v>2720</v>
      </c>
      <c r="I13" s="18">
        <f t="shared" si="4"/>
        <v>-0.1999999999998181</v>
      </c>
      <c r="J13" s="25">
        <f t="shared" si="5"/>
        <v>2404.9</v>
      </c>
      <c r="K13" s="80">
        <f t="shared" si="6"/>
        <v>2720</v>
      </c>
      <c r="L13" s="248"/>
      <c r="M13" s="251"/>
      <c r="N13" s="250"/>
    </row>
    <row r="14" spans="1:17" s="241" customFormat="1" x14ac:dyDescent="0.3">
      <c r="A14" s="2" t="s">
        <v>28</v>
      </c>
      <c r="B14" s="3"/>
      <c r="C14" s="70">
        <v>23.7</v>
      </c>
      <c r="D14" s="22">
        <f t="shared" si="0"/>
        <v>2412.6999999999998</v>
      </c>
      <c r="E14" s="25">
        <f t="shared" si="7"/>
        <v>315.10000000000002</v>
      </c>
      <c r="F14" s="25">
        <f t="shared" si="1"/>
        <v>2727.7999999999997</v>
      </c>
      <c r="G14" s="25">
        <f t="shared" si="2"/>
        <v>2728</v>
      </c>
      <c r="H14" s="25">
        <f t="shared" si="3"/>
        <v>2728</v>
      </c>
      <c r="I14" s="18">
        <f t="shared" si="4"/>
        <v>0.20000000000027285</v>
      </c>
      <c r="J14" s="25">
        <f t="shared" si="5"/>
        <v>2412.9</v>
      </c>
      <c r="K14" s="80">
        <f t="shared" si="6"/>
        <v>2728</v>
      </c>
      <c r="L14" s="248"/>
      <c r="M14" s="251"/>
      <c r="N14" s="250"/>
    </row>
    <row r="15" spans="1:17" s="241" customFormat="1" x14ac:dyDescent="0.3">
      <c r="A15" s="2" t="s">
        <v>29</v>
      </c>
      <c r="B15" s="3"/>
      <c r="C15" s="70">
        <v>34.4</v>
      </c>
      <c r="D15" s="22">
        <f t="shared" si="0"/>
        <v>2423.4</v>
      </c>
      <c r="E15" s="25">
        <f t="shared" si="7"/>
        <v>315.10000000000002</v>
      </c>
      <c r="F15" s="25">
        <f t="shared" si="1"/>
        <v>2738.5</v>
      </c>
      <c r="G15" s="25">
        <f t="shared" si="2"/>
        <v>2739</v>
      </c>
      <c r="H15" s="25">
        <f t="shared" si="3"/>
        <v>2739</v>
      </c>
      <c r="I15" s="18">
        <f t="shared" si="4"/>
        <v>0.5</v>
      </c>
      <c r="J15" s="25">
        <f t="shared" si="5"/>
        <v>2423.9</v>
      </c>
      <c r="K15" s="80">
        <f t="shared" si="6"/>
        <v>2739</v>
      </c>
      <c r="L15" s="248"/>
      <c r="M15" s="251"/>
      <c r="N15" s="250"/>
    </row>
    <row r="16" spans="1:17" s="241" customFormat="1" x14ac:dyDescent="0.3">
      <c r="A16" s="2" t="s">
        <v>30</v>
      </c>
      <c r="B16" s="3"/>
      <c r="C16" s="70">
        <v>49.8</v>
      </c>
      <c r="D16" s="22">
        <f t="shared" si="0"/>
        <v>2438.8000000000002</v>
      </c>
      <c r="E16" s="25">
        <f t="shared" si="7"/>
        <v>315.10000000000002</v>
      </c>
      <c r="F16" s="25">
        <f t="shared" si="1"/>
        <v>2753.9</v>
      </c>
      <c r="G16" s="25">
        <f t="shared" si="2"/>
        <v>2754</v>
      </c>
      <c r="H16" s="25">
        <f t="shared" si="3"/>
        <v>2754</v>
      </c>
      <c r="I16" s="18">
        <f t="shared" si="4"/>
        <v>9.9999999999909051E-2</v>
      </c>
      <c r="J16" s="25">
        <f t="shared" si="5"/>
        <v>2438.9</v>
      </c>
      <c r="K16" s="80">
        <f t="shared" si="6"/>
        <v>2754</v>
      </c>
      <c r="L16" s="248"/>
      <c r="M16" s="251"/>
      <c r="N16" s="250"/>
    </row>
    <row r="17" spans="1:17" s="241" customFormat="1" x14ac:dyDescent="0.3">
      <c r="A17" s="2" t="s">
        <v>31</v>
      </c>
      <c r="B17" s="3"/>
      <c r="C17" s="70">
        <v>63.5</v>
      </c>
      <c r="D17" s="22">
        <f t="shared" si="0"/>
        <v>2452.5</v>
      </c>
      <c r="E17" s="25">
        <f t="shared" si="7"/>
        <v>315.10000000000002</v>
      </c>
      <c r="F17" s="25">
        <f t="shared" si="1"/>
        <v>2767.6</v>
      </c>
      <c r="G17" s="25">
        <f t="shared" si="2"/>
        <v>2768</v>
      </c>
      <c r="H17" s="25">
        <f t="shared" si="3"/>
        <v>2768</v>
      </c>
      <c r="I17" s="18">
        <f t="shared" si="4"/>
        <v>0.40000000000009095</v>
      </c>
      <c r="J17" s="25">
        <f t="shared" si="5"/>
        <v>2452.9</v>
      </c>
      <c r="K17" s="80">
        <f t="shared" si="6"/>
        <v>2768</v>
      </c>
      <c r="L17" s="252"/>
      <c r="M17" s="251"/>
      <c r="N17" s="309"/>
      <c r="O17" s="310"/>
      <c r="P17" s="310"/>
      <c r="Q17" s="310"/>
    </row>
    <row r="18" spans="1:17" s="241" customFormat="1" x14ac:dyDescent="0.3">
      <c r="A18" s="2" t="s">
        <v>32</v>
      </c>
      <c r="B18" s="3"/>
      <c r="C18" s="70">
        <v>89.7</v>
      </c>
      <c r="D18" s="47">
        <f t="shared" si="0"/>
        <v>2478.6999999999998</v>
      </c>
      <c r="E18" s="25">
        <f t="shared" si="7"/>
        <v>315.10000000000002</v>
      </c>
      <c r="F18" s="48">
        <f t="shared" si="1"/>
        <v>2793.7999999999997</v>
      </c>
      <c r="G18" s="48">
        <f t="shared" si="2"/>
        <v>2794</v>
      </c>
      <c r="H18" s="48">
        <f t="shared" si="3"/>
        <v>2794</v>
      </c>
      <c r="I18" s="49">
        <f t="shared" si="4"/>
        <v>0.20000000000027285</v>
      </c>
      <c r="J18" s="48">
        <f t="shared" si="5"/>
        <v>2478.9</v>
      </c>
      <c r="K18" s="81">
        <f t="shared" si="6"/>
        <v>2794</v>
      </c>
      <c r="L18" s="242"/>
      <c r="M18" s="251"/>
      <c r="N18" s="309"/>
      <c r="O18" s="310"/>
      <c r="P18" s="310"/>
      <c r="Q18" s="310"/>
    </row>
    <row r="19" spans="1:17" s="241" customFormat="1" x14ac:dyDescent="0.3">
      <c r="A19" s="46" t="s">
        <v>33</v>
      </c>
      <c r="B19" s="130"/>
      <c r="C19" s="70">
        <v>117.2</v>
      </c>
      <c r="D19" s="47">
        <f>$B$11+C19</f>
        <v>2506.1999999999998</v>
      </c>
      <c r="E19" s="25">
        <f t="shared" si="7"/>
        <v>315.10000000000002</v>
      </c>
      <c r="F19" s="48">
        <f t="shared" si="1"/>
        <v>2821.2999999999997</v>
      </c>
      <c r="G19" s="48">
        <f t="shared" si="2"/>
        <v>2821</v>
      </c>
      <c r="H19" s="48">
        <f t="shared" si="3"/>
        <v>2821</v>
      </c>
      <c r="I19" s="49">
        <f>H19-F19</f>
        <v>-0.29999999999972715</v>
      </c>
      <c r="J19" s="48">
        <f t="shared" si="5"/>
        <v>2505.9</v>
      </c>
      <c r="K19" s="81">
        <f>H19</f>
        <v>2821</v>
      </c>
      <c r="L19" s="253"/>
      <c r="M19" s="251"/>
      <c r="N19" s="311"/>
      <c r="O19" s="312"/>
      <c r="P19" s="312"/>
      <c r="Q19" s="312"/>
    </row>
    <row r="20" spans="1:17" x14ac:dyDescent="0.3">
      <c r="A20" s="2" t="s">
        <v>34</v>
      </c>
      <c r="B20" s="3"/>
      <c r="C20" s="70">
        <v>124.6</v>
      </c>
      <c r="D20" s="47">
        <f t="shared" si="0"/>
        <v>2513.6</v>
      </c>
      <c r="E20" s="25">
        <f t="shared" si="7"/>
        <v>315.10000000000002</v>
      </c>
      <c r="F20" s="48">
        <f t="shared" si="1"/>
        <v>2828.7</v>
      </c>
      <c r="G20" s="48">
        <f t="shared" si="2"/>
        <v>2829</v>
      </c>
      <c r="H20" s="48">
        <f t="shared" si="3"/>
        <v>2829</v>
      </c>
      <c r="I20" s="49">
        <f t="shared" si="4"/>
        <v>0.3000000000001819</v>
      </c>
      <c r="J20" s="48">
        <f t="shared" si="5"/>
        <v>2513.9</v>
      </c>
      <c r="K20" s="81">
        <f t="shared" si="6"/>
        <v>2829</v>
      </c>
      <c r="L20" s="43"/>
      <c r="M20" s="191"/>
      <c r="N20" s="313"/>
      <c r="O20" s="314"/>
      <c r="P20" s="314"/>
      <c r="Q20" s="314"/>
    </row>
    <row r="21" spans="1:17" x14ac:dyDescent="0.3">
      <c r="A21" s="2" t="s">
        <v>35</v>
      </c>
      <c r="B21" s="3"/>
      <c r="C21" s="275">
        <v>179</v>
      </c>
      <c r="D21" s="47">
        <f t="shared" si="0"/>
        <v>2568</v>
      </c>
      <c r="E21" s="25">
        <f t="shared" si="7"/>
        <v>315.10000000000002</v>
      </c>
      <c r="F21" s="48">
        <f t="shared" si="1"/>
        <v>2883.1</v>
      </c>
      <c r="G21" s="48">
        <f t="shared" si="2"/>
        <v>2883</v>
      </c>
      <c r="H21" s="48">
        <f t="shared" si="3"/>
        <v>2883</v>
      </c>
      <c r="I21" s="49">
        <f t="shared" si="4"/>
        <v>-9.9999999999909051E-2</v>
      </c>
      <c r="J21" s="48">
        <f t="shared" si="5"/>
        <v>2567.9</v>
      </c>
      <c r="K21" s="81">
        <f t="shared" si="6"/>
        <v>2883</v>
      </c>
      <c r="L21" s="43"/>
      <c r="M21" s="191"/>
      <c r="N21" s="138"/>
    </row>
    <row r="22" spans="1:17" x14ac:dyDescent="0.3">
      <c r="A22" s="46" t="s">
        <v>36</v>
      </c>
      <c r="B22" s="130"/>
      <c r="C22" s="70">
        <v>182.6</v>
      </c>
      <c r="D22" s="47">
        <f>$B$11+C22</f>
        <v>2571.6</v>
      </c>
      <c r="E22" s="25">
        <f t="shared" si="7"/>
        <v>315.10000000000002</v>
      </c>
      <c r="F22" s="48">
        <f t="shared" si="1"/>
        <v>2886.7</v>
      </c>
      <c r="G22" s="48">
        <f t="shared" si="2"/>
        <v>2887</v>
      </c>
      <c r="H22" s="48">
        <f t="shared" si="3"/>
        <v>2887</v>
      </c>
      <c r="I22" s="49">
        <f>H22-F22</f>
        <v>0.3000000000001819</v>
      </c>
      <c r="J22" s="48">
        <f t="shared" si="5"/>
        <v>2571.9</v>
      </c>
      <c r="K22" s="81">
        <f>H22</f>
        <v>2887</v>
      </c>
      <c r="L22" s="45"/>
      <c r="M22" s="191"/>
      <c r="N22" s="138"/>
    </row>
    <row r="23" spans="1:17" x14ac:dyDescent="0.3">
      <c r="A23" s="46" t="s">
        <v>37</v>
      </c>
      <c r="B23" s="130"/>
      <c r="C23" s="70">
        <v>137.30000000000001</v>
      </c>
      <c r="D23" s="47">
        <f t="shared" si="0"/>
        <v>2526.3000000000002</v>
      </c>
      <c r="E23" s="25">
        <f t="shared" si="7"/>
        <v>315.10000000000002</v>
      </c>
      <c r="F23" s="48">
        <f t="shared" si="1"/>
        <v>2841.4</v>
      </c>
      <c r="G23" s="48">
        <f t="shared" si="2"/>
        <v>2841</v>
      </c>
      <c r="H23" s="48">
        <f t="shared" si="3"/>
        <v>2841</v>
      </c>
      <c r="I23" s="49">
        <f t="shared" si="4"/>
        <v>-0.40000000000009095</v>
      </c>
      <c r="J23" s="48">
        <f t="shared" si="5"/>
        <v>2525.9</v>
      </c>
      <c r="K23" s="81">
        <f t="shared" si="6"/>
        <v>2841</v>
      </c>
      <c r="L23" s="45"/>
      <c r="M23" s="191"/>
      <c r="N23" s="138"/>
    </row>
    <row r="24" spans="1:17" x14ac:dyDescent="0.3">
      <c r="A24" s="2" t="s">
        <v>38</v>
      </c>
      <c r="B24" s="3"/>
      <c r="C24" s="70">
        <v>184</v>
      </c>
      <c r="D24" s="47">
        <f t="shared" si="0"/>
        <v>2573</v>
      </c>
      <c r="E24" s="25">
        <f t="shared" si="7"/>
        <v>315.10000000000002</v>
      </c>
      <c r="F24" s="48">
        <f t="shared" si="1"/>
        <v>2888.1</v>
      </c>
      <c r="G24" s="48">
        <f t="shared" si="2"/>
        <v>2888</v>
      </c>
      <c r="H24" s="48">
        <f t="shared" si="3"/>
        <v>2888</v>
      </c>
      <c r="I24" s="49">
        <f t="shared" si="4"/>
        <v>-9.9999999999909051E-2</v>
      </c>
      <c r="J24" s="48">
        <f t="shared" si="5"/>
        <v>2572.9</v>
      </c>
      <c r="K24" s="81">
        <f t="shared" si="6"/>
        <v>2888</v>
      </c>
      <c r="L24" s="43"/>
      <c r="M24" s="191"/>
      <c r="N24" s="138"/>
    </row>
    <row r="25" spans="1:17" x14ac:dyDescent="0.3">
      <c r="A25" s="2" t="s">
        <v>39</v>
      </c>
      <c r="B25" s="3"/>
      <c r="C25" s="70">
        <v>171.4</v>
      </c>
      <c r="D25" s="47">
        <f t="shared" si="0"/>
        <v>2560.4</v>
      </c>
      <c r="E25" s="25">
        <f t="shared" si="7"/>
        <v>315.10000000000002</v>
      </c>
      <c r="F25" s="48">
        <f t="shared" si="1"/>
        <v>2875.5</v>
      </c>
      <c r="G25" s="48">
        <f t="shared" si="2"/>
        <v>2876</v>
      </c>
      <c r="H25" s="48">
        <f t="shared" si="3"/>
        <v>2876</v>
      </c>
      <c r="I25" s="49">
        <f t="shared" si="4"/>
        <v>0.5</v>
      </c>
      <c r="J25" s="48">
        <f t="shared" si="5"/>
        <v>2560.9</v>
      </c>
      <c r="K25" s="81">
        <f t="shared" si="6"/>
        <v>2876</v>
      </c>
      <c r="L25" s="43"/>
      <c r="M25" s="191"/>
      <c r="N25" s="138"/>
    </row>
    <row r="26" spans="1:17" s="241" customFormat="1" x14ac:dyDescent="0.3">
      <c r="A26" s="5" t="s">
        <v>69</v>
      </c>
      <c r="B26" s="3"/>
      <c r="C26" s="70">
        <v>63.5</v>
      </c>
      <c r="D26" s="47">
        <f t="shared" si="0"/>
        <v>2452.5</v>
      </c>
      <c r="E26" s="25">
        <f t="shared" si="7"/>
        <v>315.10000000000002</v>
      </c>
      <c r="F26" s="48">
        <f t="shared" si="1"/>
        <v>2767.6</v>
      </c>
      <c r="G26" s="48">
        <f t="shared" si="2"/>
        <v>2768</v>
      </c>
      <c r="H26" s="48">
        <f t="shared" si="3"/>
        <v>2768</v>
      </c>
      <c r="I26" s="49">
        <f t="shared" si="4"/>
        <v>0.40000000000009095</v>
      </c>
      <c r="J26" s="48">
        <f t="shared" si="5"/>
        <v>2452.9</v>
      </c>
      <c r="K26" s="81">
        <f t="shared" si="6"/>
        <v>2768</v>
      </c>
      <c r="L26" s="252"/>
      <c r="M26" s="251"/>
      <c r="N26" s="250"/>
    </row>
    <row r="27" spans="1:17" x14ac:dyDescent="0.3">
      <c r="A27" s="5" t="s">
        <v>70</v>
      </c>
      <c r="B27" s="3"/>
      <c r="C27" s="70">
        <v>171.4</v>
      </c>
      <c r="D27" s="47">
        <f t="shared" si="0"/>
        <v>2560.4</v>
      </c>
      <c r="E27" s="25">
        <f t="shared" si="7"/>
        <v>315.10000000000002</v>
      </c>
      <c r="F27" s="48">
        <f t="shared" si="1"/>
        <v>2875.5</v>
      </c>
      <c r="G27" s="48">
        <f t="shared" si="2"/>
        <v>2876</v>
      </c>
      <c r="H27" s="48">
        <f t="shared" si="3"/>
        <v>2876</v>
      </c>
      <c r="I27" s="49">
        <f t="shared" si="4"/>
        <v>0.5</v>
      </c>
      <c r="J27" s="48">
        <f t="shared" si="5"/>
        <v>2560.9</v>
      </c>
      <c r="K27" s="81">
        <f>H27</f>
        <v>2876</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1" customFormat="1" x14ac:dyDescent="0.3">
      <c r="A30" s="2" t="s">
        <v>40</v>
      </c>
      <c r="B30" s="15">
        <f>B11</f>
        <v>2389</v>
      </c>
      <c r="C30" s="70">
        <v>24.7</v>
      </c>
      <c r="D30" s="47">
        <f t="shared" ref="D30:D38" si="8">$B$11+C30</f>
        <v>2413.6999999999998</v>
      </c>
      <c r="E30" s="25">
        <f t="shared" ref="E30:E38" si="9">$E$11</f>
        <v>315.10000000000002</v>
      </c>
      <c r="F30" s="48">
        <f t="shared" ref="F30:F38" si="10">D30+E30</f>
        <v>2728.7999999999997</v>
      </c>
      <c r="G30" s="48">
        <f t="shared" ref="G30:G38" si="11">ROUND(((F30*10)+0.4)/10,0)</f>
        <v>2729</v>
      </c>
      <c r="H30" s="48">
        <f t="shared" ref="H30:H38" si="12">IF(FLOOR(G30,1)&lt;1000,FLOOR(G30,1),FLOOR((G30),1))</f>
        <v>2729</v>
      </c>
      <c r="I30" s="49">
        <f t="shared" ref="I30:I38" si="13">H30-F30</f>
        <v>0.20000000000027285</v>
      </c>
      <c r="J30" s="48">
        <f t="shared" ref="J30:J38" si="14">I30+D30</f>
        <v>2413.9</v>
      </c>
      <c r="K30" s="81">
        <f t="shared" ref="K30:K38" si="15">H30</f>
        <v>2729</v>
      </c>
      <c r="L30" s="248"/>
      <c r="M30" s="251"/>
      <c r="N30" s="250"/>
    </row>
    <row r="31" spans="1:17" x14ac:dyDescent="0.3">
      <c r="A31" s="71" t="s">
        <v>96</v>
      </c>
      <c r="B31" s="15"/>
      <c r="C31" s="70">
        <v>39</v>
      </c>
      <c r="D31" s="47">
        <f>$B$11+C31</f>
        <v>2428</v>
      </c>
      <c r="E31" s="25">
        <f t="shared" si="9"/>
        <v>315.10000000000002</v>
      </c>
      <c r="F31" s="48">
        <f>D31+E31</f>
        <v>2743.1</v>
      </c>
      <c r="G31" s="48">
        <f>ROUND(((F31*10)+0.4)/10,0)</f>
        <v>2743</v>
      </c>
      <c r="H31" s="48">
        <f t="shared" si="12"/>
        <v>2743</v>
      </c>
      <c r="I31" s="49">
        <f>H31-F31</f>
        <v>-9.9999999999909051E-2</v>
      </c>
      <c r="J31" s="48">
        <f>I31+D31</f>
        <v>2427.9</v>
      </c>
      <c r="K31" s="81">
        <f>H31</f>
        <v>2743</v>
      </c>
      <c r="L31" s="43"/>
      <c r="M31" s="191"/>
      <c r="N31" s="138"/>
    </row>
    <row r="32" spans="1:17" x14ac:dyDescent="0.3">
      <c r="A32" s="46" t="s">
        <v>41</v>
      </c>
      <c r="B32" s="130"/>
      <c r="C32" s="70">
        <v>30.8</v>
      </c>
      <c r="D32" s="47">
        <f>$B$11+C32</f>
        <v>2419.8000000000002</v>
      </c>
      <c r="E32" s="25">
        <f t="shared" si="9"/>
        <v>315.10000000000002</v>
      </c>
      <c r="F32" s="48">
        <f t="shared" si="10"/>
        <v>2734.9</v>
      </c>
      <c r="G32" s="48">
        <f t="shared" si="11"/>
        <v>2735</v>
      </c>
      <c r="H32" s="48">
        <f t="shared" si="12"/>
        <v>2735</v>
      </c>
      <c r="I32" s="49">
        <f>H32-F32</f>
        <v>9.9999999999909051E-2</v>
      </c>
      <c r="J32" s="48">
        <f t="shared" si="14"/>
        <v>2419.9</v>
      </c>
      <c r="K32" s="81">
        <f>H32</f>
        <v>2735</v>
      </c>
      <c r="L32" s="43"/>
      <c r="M32" s="191"/>
      <c r="N32" s="138"/>
    </row>
    <row r="33" spans="1:14" s="241" customFormat="1" x14ac:dyDescent="0.3">
      <c r="A33" s="2" t="s">
        <v>42</v>
      </c>
      <c r="B33" s="3"/>
      <c r="C33" s="70">
        <v>43.8</v>
      </c>
      <c r="D33" s="47">
        <f t="shared" si="8"/>
        <v>2432.8000000000002</v>
      </c>
      <c r="E33" s="25">
        <f t="shared" si="9"/>
        <v>315.10000000000002</v>
      </c>
      <c r="F33" s="48">
        <f t="shared" si="10"/>
        <v>2747.9</v>
      </c>
      <c r="G33" s="48">
        <f t="shared" si="11"/>
        <v>2748</v>
      </c>
      <c r="H33" s="48">
        <f t="shared" si="12"/>
        <v>2748</v>
      </c>
      <c r="I33" s="49">
        <f t="shared" si="13"/>
        <v>9.9999999999909051E-2</v>
      </c>
      <c r="J33" s="48">
        <f t="shared" si="14"/>
        <v>2432.9</v>
      </c>
      <c r="K33" s="81">
        <f t="shared" si="15"/>
        <v>2748</v>
      </c>
      <c r="L33" s="253"/>
      <c r="M33" s="251"/>
      <c r="N33" s="250"/>
    </row>
    <row r="34" spans="1:14" s="241" customFormat="1" x14ac:dyDescent="0.3">
      <c r="A34" s="2" t="s">
        <v>43</v>
      </c>
      <c r="B34" s="3"/>
      <c r="C34" s="70">
        <v>60.1</v>
      </c>
      <c r="D34" s="47">
        <f t="shared" si="8"/>
        <v>2449.1</v>
      </c>
      <c r="E34" s="25">
        <f t="shared" si="9"/>
        <v>315.10000000000002</v>
      </c>
      <c r="F34" s="48">
        <f t="shared" si="10"/>
        <v>2764.2</v>
      </c>
      <c r="G34" s="48">
        <f t="shared" si="11"/>
        <v>2764</v>
      </c>
      <c r="H34" s="48">
        <f t="shared" si="12"/>
        <v>2764</v>
      </c>
      <c r="I34" s="49">
        <f t="shared" si="13"/>
        <v>-0.1999999999998181</v>
      </c>
      <c r="J34" s="48">
        <f t="shared" si="14"/>
        <v>2448.9</v>
      </c>
      <c r="K34" s="81">
        <f t="shared" si="15"/>
        <v>2764</v>
      </c>
      <c r="L34" s="248"/>
      <c r="M34" s="251"/>
      <c r="N34" s="250"/>
    </row>
    <row r="35" spans="1:14" s="241" customFormat="1" x14ac:dyDescent="0.3">
      <c r="A35" s="2" t="s">
        <v>44</v>
      </c>
      <c r="B35" s="3"/>
      <c r="C35" s="70">
        <v>56.7</v>
      </c>
      <c r="D35" s="47">
        <f t="shared" si="8"/>
        <v>2445.6999999999998</v>
      </c>
      <c r="E35" s="25">
        <f t="shared" si="9"/>
        <v>315.10000000000002</v>
      </c>
      <c r="F35" s="48">
        <f t="shared" si="10"/>
        <v>2760.7999999999997</v>
      </c>
      <c r="G35" s="48">
        <f t="shared" si="11"/>
        <v>2761</v>
      </c>
      <c r="H35" s="48">
        <f t="shared" si="12"/>
        <v>2761</v>
      </c>
      <c r="I35" s="49">
        <f t="shared" si="13"/>
        <v>0.20000000000027285</v>
      </c>
      <c r="J35" s="48">
        <f t="shared" si="14"/>
        <v>2445.9</v>
      </c>
      <c r="K35" s="81">
        <f t="shared" si="15"/>
        <v>2761</v>
      </c>
      <c r="L35" s="248"/>
      <c r="M35" s="251"/>
      <c r="N35" s="250"/>
    </row>
    <row r="36" spans="1:14" x14ac:dyDescent="0.3">
      <c r="A36" s="46" t="s">
        <v>45</v>
      </c>
      <c r="B36" s="130"/>
      <c r="C36" s="70">
        <v>71.8</v>
      </c>
      <c r="D36" s="47">
        <f t="shared" si="8"/>
        <v>2460.8000000000002</v>
      </c>
      <c r="E36" s="25">
        <f t="shared" si="9"/>
        <v>315.10000000000002</v>
      </c>
      <c r="F36" s="48">
        <f t="shared" si="10"/>
        <v>2775.9</v>
      </c>
      <c r="G36" s="48">
        <f t="shared" si="11"/>
        <v>2776</v>
      </c>
      <c r="H36" s="48">
        <f t="shared" si="12"/>
        <v>2776</v>
      </c>
      <c r="I36" s="49">
        <f t="shared" si="13"/>
        <v>9.9999999999909051E-2</v>
      </c>
      <c r="J36" s="48">
        <f t="shared" si="14"/>
        <v>2460.9</v>
      </c>
      <c r="K36" s="81">
        <f t="shared" si="15"/>
        <v>2776</v>
      </c>
      <c r="L36" s="43"/>
      <c r="M36" s="191"/>
      <c r="N36" s="138"/>
    </row>
    <row r="37" spans="1:14" x14ac:dyDescent="0.3">
      <c r="A37" s="2" t="s">
        <v>46</v>
      </c>
      <c r="B37" s="3"/>
      <c r="C37" s="70">
        <v>77.599999999999994</v>
      </c>
      <c r="D37" s="47">
        <f t="shared" si="8"/>
        <v>2466.6</v>
      </c>
      <c r="E37" s="25">
        <f t="shared" si="9"/>
        <v>315.10000000000002</v>
      </c>
      <c r="F37" s="48">
        <f t="shared" si="10"/>
        <v>2781.7</v>
      </c>
      <c r="G37" s="48">
        <f t="shared" si="11"/>
        <v>2782</v>
      </c>
      <c r="H37" s="48">
        <f t="shared" si="12"/>
        <v>2782</v>
      </c>
      <c r="I37" s="49">
        <f t="shared" si="13"/>
        <v>0.3000000000001819</v>
      </c>
      <c r="J37" s="48">
        <f t="shared" si="14"/>
        <v>2466.9</v>
      </c>
      <c r="K37" s="81">
        <f t="shared" si="15"/>
        <v>2782</v>
      </c>
      <c r="L37" s="43"/>
      <c r="M37" s="191"/>
      <c r="N37" s="138"/>
    </row>
    <row r="38" spans="1:14" x14ac:dyDescent="0.3">
      <c r="A38" s="2" t="s">
        <v>47</v>
      </c>
      <c r="B38" s="3"/>
      <c r="C38" s="70">
        <v>90.8</v>
      </c>
      <c r="D38" s="47">
        <f t="shared" si="8"/>
        <v>2479.8000000000002</v>
      </c>
      <c r="E38" s="25">
        <f t="shared" si="9"/>
        <v>315.10000000000002</v>
      </c>
      <c r="F38" s="48">
        <f t="shared" si="10"/>
        <v>2794.9</v>
      </c>
      <c r="G38" s="48">
        <f t="shared" si="11"/>
        <v>2795</v>
      </c>
      <c r="H38" s="48">
        <f t="shared" si="12"/>
        <v>2795</v>
      </c>
      <c r="I38" s="49">
        <f t="shared" si="13"/>
        <v>9.9999999999909051E-2</v>
      </c>
      <c r="J38" s="48">
        <f t="shared" si="14"/>
        <v>2479.9</v>
      </c>
      <c r="K38" s="81">
        <f t="shared" si="15"/>
        <v>2795</v>
      </c>
      <c r="L38" s="45"/>
      <c r="M38" s="191"/>
      <c r="N38" s="138"/>
    </row>
    <row r="39" spans="1:14" x14ac:dyDescent="0.3">
      <c r="A39" s="6"/>
      <c r="B39" s="42"/>
      <c r="C39" s="19"/>
      <c r="D39" s="54"/>
      <c r="E39" s="52"/>
      <c r="F39" s="52"/>
      <c r="G39" s="52"/>
      <c r="H39" s="52"/>
      <c r="I39" s="55"/>
      <c r="J39" s="52"/>
      <c r="K39" s="83"/>
      <c r="L39" s="197"/>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50.3</v>
      </c>
      <c r="D41" s="47">
        <f t="shared" ref="D41:D61" si="16">$B$11+C41</f>
        <v>2439.3000000000002</v>
      </c>
      <c r="E41" s="25">
        <f t="shared" ref="E41:E61" si="17">$E$11</f>
        <v>315.10000000000002</v>
      </c>
      <c r="F41" s="48">
        <f t="shared" ref="F41:F61" si="18">D41+E41</f>
        <v>2754.4</v>
      </c>
      <c r="G41" s="48">
        <f t="shared" ref="G41:G61" si="19">ROUND(((F41*10)+0.4)/10,0)</f>
        <v>2754</v>
      </c>
      <c r="H41" s="48">
        <f t="shared" ref="H41:H61" si="20">IF(FLOOR(G41,1)&lt;1000,FLOOR(G41,1),FLOOR((G41),1))</f>
        <v>2754</v>
      </c>
      <c r="I41" s="49">
        <f t="shared" ref="I41:I46" si="21">H41-F41</f>
        <v>-0.40000000000009095</v>
      </c>
      <c r="J41" s="48">
        <f t="shared" ref="J41:J61" si="22">I41+D41</f>
        <v>2438.9</v>
      </c>
      <c r="K41" s="81">
        <f t="shared" ref="K41:K61" si="23">H41</f>
        <v>2754</v>
      </c>
      <c r="L41" s="196"/>
      <c r="M41" s="191"/>
      <c r="N41" s="138"/>
    </row>
    <row r="42" spans="1:14" x14ac:dyDescent="0.3">
      <c r="A42" s="2" t="s">
        <v>49</v>
      </c>
      <c r="B42" s="3"/>
      <c r="C42" s="70">
        <v>60.5</v>
      </c>
      <c r="D42" s="47">
        <f t="shared" si="16"/>
        <v>2449.5</v>
      </c>
      <c r="E42" s="25">
        <f t="shared" si="17"/>
        <v>315.10000000000002</v>
      </c>
      <c r="F42" s="48">
        <f t="shared" si="18"/>
        <v>2764.6</v>
      </c>
      <c r="G42" s="48">
        <f t="shared" si="19"/>
        <v>2765</v>
      </c>
      <c r="H42" s="48">
        <f t="shared" si="20"/>
        <v>2765</v>
      </c>
      <c r="I42" s="49">
        <f t="shared" si="21"/>
        <v>0.40000000000009095</v>
      </c>
      <c r="J42" s="48">
        <f t="shared" si="22"/>
        <v>2449.9</v>
      </c>
      <c r="K42" s="81">
        <f t="shared" si="23"/>
        <v>2765</v>
      </c>
      <c r="L42" s="43"/>
      <c r="M42" s="191"/>
      <c r="N42" s="138"/>
    </row>
    <row r="43" spans="1:14" x14ac:dyDescent="0.3">
      <c r="A43" s="46" t="s">
        <v>50</v>
      </c>
      <c r="B43" s="130"/>
      <c r="C43" s="70">
        <v>77.5</v>
      </c>
      <c r="D43" s="47">
        <f t="shared" si="16"/>
        <v>2466.5</v>
      </c>
      <c r="E43" s="25">
        <f t="shared" si="17"/>
        <v>315.10000000000002</v>
      </c>
      <c r="F43" s="48">
        <f t="shared" si="18"/>
        <v>2781.6</v>
      </c>
      <c r="G43" s="48">
        <f t="shared" si="19"/>
        <v>2782</v>
      </c>
      <c r="H43" s="48">
        <f t="shared" si="20"/>
        <v>2782</v>
      </c>
      <c r="I43" s="49">
        <f t="shared" si="21"/>
        <v>0.40000000000009095</v>
      </c>
      <c r="J43" s="48">
        <f t="shared" si="22"/>
        <v>2466.9</v>
      </c>
      <c r="K43" s="81">
        <f t="shared" si="23"/>
        <v>2782</v>
      </c>
      <c r="L43" s="43"/>
      <c r="M43" s="191"/>
      <c r="N43" s="138"/>
    </row>
    <row r="44" spans="1:14" x14ac:dyDescent="0.3">
      <c r="A44" s="2" t="s">
        <v>51</v>
      </c>
      <c r="B44" s="3"/>
      <c r="C44" s="70">
        <v>97.9</v>
      </c>
      <c r="D44" s="47">
        <f t="shared" si="16"/>
        <v>2486.9</v>
      </c>
      <c r="E44" s="25">
        <f t="shared" si="17"/>
        <v>315.10000000000002</v>
      </c>
      <c r="F44" s="48">
        <f t="shared" si="18"/>
        <v>2802</v>
      </c>
      <c r="G44" s="48">
        <f t="shared" si="19"/>
        <v>2802</v>
      </c>
      <c r="H44" s="48">
        <f t="shared" si="20"/>
        <v>2802</v>
      </c>
      <c r="I44" s="49">
        <f t="shared" si="21"/>
        <v>0</v>
      </c>
      <c r="J44" s="48">
        <f t="shared" si="22"/>
        <v>2486.9</v>
      </c>
      <c r="K44" s="81">
        <f t="shared" si="23"/>
        <v>2802</v>
      </c>
      <c r="L44" s="196"/>
      <c r="M44" s="191"/>
      <c r="N44" s="138"/>
    </row>
    <row r="45" spans="1:14" x14ac:dyDescent="0.3">
      <c r="A45" s="7" t="s">
        <v>52</v>
      </c>
      <c r="B45" s="16" t="s">
        <v>53</v>
      </c>
      <c r="C45" s="317">
        <v>91.1</v>
      </c>
      <c r="D45" s="56">
        <f>$B$11+C45</f>
        <v>2480.1</v>
      </c>
      <c r="E45" s="35">
        <f t="shared" si="17"/>
        <v>315.10000000000002</v>
      </c>
      <c r="F45" s="35">
        <f t="shared" si="18"/>
        <v>2795.2</v>
      </c>
      <c r="G45" s="35">
        <f t="shared" si="19"/>
        <v>2795</v>
      </c>
      <c r="H45" s="35">
        <f>IF(FLOOR(G45,1)&lt;1000,FLOOR(G45,1),FLOOR((G45),1))</f>
        <v>2795</v>
      </c>
      <c r="I45" s="41">
        <f t="shared" si="21"/>
        <v>-0.1999999999998181</v>
      </c>
      <c r="J45" s="35">
        <f t="shared" si="22"/>
        <v>2479.9</v>
      </c>
      <c r="K45" s="262">
        <f>H45</f>
        <v>2795</v>
      </c>
      <c r="L45" s="43"/>
      <c r="M45" s="191"/>
      <c r="N45" s="138"/>
    </row>
    <row r="46" spans="1:14" x14ac:dyDescent="0.3">
      <c r="A46" s="2" t="s">
        <v>54</v>
      </c>
      <c r="B46" s="3"/>
      <c r="C46" s="70">
        <v>111.8</v>
      </c>
      <c r="D46" s="47">
        <f t="shared" si="16"/>
        <v>2500.8000000000002</v>
      </c>
      <c r="E46" s="25">
        <f t="shared" si="17"/>
        <v>315.10000000000002</v>
      </c>
      <c r="F46" s="48">
        <f t="shared" si="18"/>
        <v>2815.9</v>
      </c>
      <c r="G46" s="48">
        <f t="shared" si="19"/>
        <v>2816</v>
      </c>
      <c r="H46" s="48">
        <f t="shared" si="20"/>
        <v>2816</v>
      </c>
      <c r="I46" s="18">
        <f t="shared" si="21"/>
        <v>9.9999999999909051E-2</v>
      </c>
      <c r="J46" s="48">
        <f t="shared" si="22"/>
        <v>2500.9</v>
      </c>
      <c r="K46" s="80">
        <f t="shared" si="23"/>
        <v>2816</v>
      </c>
      <c r="L46" s="196"/>
      <c r="M46" s="191"/>
      <c r="N46" s="138"/>
    </row>
    <row r="47" spans="1:14" x14ac:dyDescent="0.3">
      <c r="A47" s="2" t="s">
        <v>55</v>
      </c>
      <c r="B47" s="3"/>
      <c r="C47" s="70">
        <v>136.1</v>
      </c>
      <c r="D47" s="47">
        <f t="shared" si="16"/>
        <v>2525.1</v>
      </c>
      <c r="E47" s="25">
        <f t="shared" si="17"/>
        <v>315.10000000000002</v>
      </c>
      <c r="F47" s="48">
        <f t="shared" si="18"/>
        <v>2840.2</v>
      </c>
      <c r="G47" s="48">
        <f t="shared" si="19"/>
        <v>2840</v>
      </c>
      <c r="H47" s="48">
        <f t="shared" si="20"/>
        <v>2840</v>
      </c>
      <c r="I47" s="18">
        <f t="shared" ref="I47:I61" si="24">H47-F47</f>
        <v>-0.1999999999998181</v>
      </c>
      <c r="J47" s="48">
        <f t="shared" si="22"/>
        <v>2524.9</v>
      </c>
      <c r="K47" s="80">
        <f t="shared" si="23"/>
        <v>2840</v>
      </c>
      <c r="L47" s="43"/>
      <c r="M47" s="191"/>
      <c r="N47" s="138"/>
    </row>
    <row r="48" spans="1:14" x14ac:dyDescent="0.3">
      <c r="A48" s="2" t="s">
        <v>56</v>
      </c>
      <c r="B48" s="3"/>
      <c r="C48" s="70">
        <v>143.69999999999999</v>
      </c>
      <c r="D48" s="47">
        <f t="shared" si="16"/>
        <v>2532.6999999999998</v>
      </c>
      <c r="E48" s="25">
        <f t="shared" si="17"/>
        <v>315.10000000000002</v>
      </c>
      <c r="F48" s="48">
        <f t="shared" si="18"/>
        <v>2847.7999999999997</v>
      </c>
      <c r="G48" s="48">
        <f t="shared" si="19"/>
        <v>2848</v>
      </c>
      <c r="H48" s="48">
        <f t="shared" si="20"/>
        <v>2848</v>
      </c>
      <c r="I48" s="18">
        <f t="shared" si="24"/>
        <v>0.20000000000027285</v>
      </c>
      <c r="J48" s="48">
        <f t="shared" si="22"/>
        <v>2532.9</v>
      </c>
      <c r="K48" s="80">
        <f t="shared" si="23"/>
        <v>2848</v>
      </c>
      <c r="L48" s="196"/>
      <c r="M48" s="191"/>
      <c r="N48" s="138"/>
    </row>
    <row r="49" spans="1:14" x14ac:dyDescent="0.3">
      <c r="A49" s="2" t="s">
        <v>57</v>
      </c>
      <c r="B49" s="3"/>
      <c r="C49" s="70">
        <v>163.5</v>
      </c>
      <c r="D49" s="47">
        <f t="shared" si="16"/>
        <v>2552.5</v>
      </c>
      <c r="E49" s="25">
        <f t="shared" si="17"/>
        <v>315.10000000000002</v>
      </c>
      <c r="F49" s="48">
        <f t="shared" si="18"/>
        <v>2867.6</v>
      </c>
      <c r="G49" s="48">
        <f t="shared" si="19"/>
        <v>2868</v>
      </c>
      <c r="H49" s="48">
        <f t="shared" si="20"/>
        <v>2868</v>
      </c>
      <c r="I49" s="18">
        <f t="shared" si="24"/>
        <v>0.40000000000009095</v>
      </c>
      <c r="J49" s="48">
        <f t="shared" si="22"/>
        <v>2552.9</v>
      </c>
      <c r="K49" s="80">
        <f t="shared" si="23"/>
        <v>2868</v>
      </c>
      <c r="L49" s="43"/>
      <c r="M49" s="191"/>
      <c r="N49" s="138"/>
    </row>
    <row r="50" spans="1:14" x14ac:dyDescent="0.3">
      <c r="A50" s="2" t="s">
        <v>58</v>
      </c>
      <c r="B50" s="3"/>
      <c r="C50" s="70">
        <v>189</v>
      </c>
      <c r="D50" s="47">
        <f t="shared" si="16"/>
        <v>2578</v>
      </c>
      <c r="E50" s="25">
        <f t="shared" si="17"/>
        <v>315.10000000000002</v>
      </c>
      <c r="F50" s="48">
        <f t="shared" si="18"/>
        <v>2893.1</v>
      </c>
      <c r="G50" s="48">
        <f t="shared" si="19"/>
        <v>2893</v>
      </c>
      <c r="H50" s="48">
        <f t="shared" si="20"/>
        <v>2893</v>
      </c>
      <c r="I50" s="18">
        <f t="shared" si="24"/>
        <v>-9.9999999999909051E-2</v>
      </c>
      <c r="J50" s="48">
        <f t="shared" si="22"/>
        <v>2577.9</v>
      </c>
      <c r="K50" s="80">
        <f t="shared" si="23"/>
        <v>2893</v>
      </c>
      <c r="L50" s="196"/>
      <c r="M50" s="191"/>
      <c r="N50" s="138"/>
    </row>
    <row r="51" spans="1:14" x14ac:dyDescent="0.3">
      <c r="A51" s="2" t="s">
        <v>59</v>
      </c>
      <c r="B51" s="3"/>
      <c r="C51" s="70">
        <v>167.4</v>
      </c>
      <c r="D51" s="47">
        <f t="shared" si="16"/>
        <v>2556.4</v>
      </c>
      <c r="E51" s="25">
        <f t="shared" si="17"/>
        <v>315.10000000000002</v>
      </c>
      <c r="F51" s="48">
        <f t="shared" si="18"/>
        <v>2871.5</v>
      </c>
      <c r="G51" s="48">
        <f t="shared" si="19"/>
        <v>2872</v>
      </c>
      <c r="H51" s="48">
        <f t="shared" si="20"/>
        <v>2872</v>
      </c>
      <c r="I51" s="18">
        <f t="shared" si="24"/>
        <v>0.5</v>
      </c>
      <c r="J51" s="48">
        <f t="shared" si="22"/>
        <v>2556.9</v>
      </c>
      <c r="K51" s="80">
        <f t="shared" si="23"/>
        <v>2872</v>
      </c>
      <c r="L51" s="43"/>
      <c r="M51" s="191"/>
      <c r="N51" s="138"/>
    </row>
    <row r="52" spans="1:14" x14ac:dyDescent="0.3">
      <c r="A52" s="2" t="s">
        <v>60</v>
      </c>
      <c r="B52" s="3"/>
      <c r="C52" s="70">
        <v>168.5</v>
      </c>
      <c r="D52" s="47">
        <f t="shared" si="16"/>
        <v>2557.5</v>
      </c>
      <c r="E52" s="25">
        <f t="shared" si="17"/>
        <v>315.10000000000002</v>
      </c>
      <c r="F52" s="48">
        <f t="shared" si="18"/>
        <v>2872.6</v>
      </c>
      <c r="G52" s="48">
        <f t="shared" si="19"/>
        <v>2873</v>
      </c>
      <c r="H52" s="48">
        <f t="shared" si="20"/>
        <v>2873</v>
      </c>
      <c r="I52" s="18">
        <f t="shared" si="24"/>
        <v>0.40000000000009095</v>
      </c>
      <c r="J52" s="48">
        <f t="shared" si="22"/>
        <v>2557.9</v>
      </c>
      <c r="K52" s="80">
        <f t="shared" si="23"/>
        <v>2873</v>
      </c>
      <c r="L52" s="196"/>
      <c r="M52" s="191"/>
      <c r="N52" s="138"/>
    </row>
    <row r="53" spans="1:14" x14ac:dyDescent="0.3">
      <c r="A53" s="2" t="s">
        <v>61</v>
      </c>
      <c r="B53" s="3"/>
      <c r="C53" s="70">
        <v>188.3</v>
      </c>
      <c r="D53" s="47">
        <f t="shared" si="16"/>
        <v>2577.3000000000002</v>
      </c>
      <c r="E53" s="25">
        <f t="shared" si="17"/>
        <v>315.10000000000002</v>
      </c>
      <c r="F53" s="48">
        <f t="shared" si="18"/>
        <v>2892.4</v>
      </c>
      <c r="G53" s="48">
        <f t="shared" si="19"/>
        <v>2892</v>
      </c>
      <c r="H53" s="48">
        <f t="shared" si="20"/>
        <v>2892</v>
      </c>
      <c r="I53" s="18">
        <f t="shared" si="24"/>
        <v>-0.40000000000009095</v>
      </c>
      <c r="J53" s="48">
        <f t="shared" si="22"/>
        <v>2576.9</v>
      </c>
      <c r="K53" s="80">
        <f t="shared" si="23"/>
        <v>2892</v>
      </c>
      <c r="L53" s="43"/>
      <c r="M53" s="191"/>
      <c r="N53" s="138"/>
    </row>
    <row r="54" spans="1:14" x14ac:dyDescent="0.3">
      <c r="A54" s="51" t="s">
        <v>71</v>
      </c>
      <c r="B54" s="130"/>
      <c r="C54" s="70">
        <v>77.5</v>
      </c>
      <c r="D54" s="47">
        <f t="shared" si="16"/>
        <v>2466.5</v>
      </c>
      <c r="E54" s="25">
        <f t="shared" si="17"/>
        <v>315.10000000000002</v>
      </c>
      <c r="F54" s="48">
        <f t="shared" si="18"/>
        <v>2781.6</v>
      </c>
      <c r="G54" s="48">
        <f t="shared" si="19"/>
        <v>2782</v>
      </c>
      <c r="H54" s="48">
        <f t="shared" si="20"/>
        <v>2782</v>
      </c>
      <c r="I54" s="18">
        <f t="shared" si="24"/>
        <v>0.40000000000009095</v>
      </c>
      <c r="J54" s="48">
        <f t="shared" si="22"/>
        <v>2466.9</v>
      </c>
      <c r="K54" s="80">
        <f t="shared" si="23"/>
        <v>2782</v>
      </c>
      <c r="L54" s="43"/>
      <c r="M54" s="191"/>
      <c r="N54" s="138"/>
    </row>
    <row r="55" spans="1:14" x14ac:dyDescent="0.3">
      <c r="A55" s="5" t="s">
        <v>72</v>
      </c>
      <c r="B55" s="3"/>
      <c r="C55" s="70">
        <v>97.9</v>
      </c>
      <c r="D55" s="47">
        <f t="shared" si="16"/>
        <v>2486.9</v>
      </c>
      <c r="E55" s="25">
        <f t="shared" si="17"/>
        <v>315.10000000000002</v>
      </c>
      <c r="F55" s="48">
        <f t="shared" si="18"/>
        <v>2802</v>
      </c>
      <c r="G55" s="48">
        <f t="shared" si="19"/>
        <v>2802</v>
      </c>
      <c r="H55" s="48">
        <f t="shared" si="20"/>
        <v>2802</v>
      </c>
      <c r="I55" s="18">
        <f t="shared" si="24"/>
        <v>0</v>
      </c>
      <c r="J55" s="48">
        <f t="shared" si="22"/>
        <v>2486.9</v>
      </c>
      <c r="K55" s="80">
        <f t="shared" si="23"/>
        <v>2802</v>
      </c>
      <c r="L55" s="43"/>
      <c r="M55" s="191"/>
      <c r="N55" s="138"/>
    </row>
    <row r="56" spans="1:14" x14ac:dyDescent="0.3">
      <c r="A56" s="5" t="s">
        <v>73</v>
      </c>
      <c r="B56" s="3"/>
      <c r="C56" s="70">
        <v>111.8</v>
      </c>
      <c r="D56" s="47">
        <f t="shared" si="16"/>
        <v>2500.8000000000002</v>
      </c>
      <c r="E56" s="25">
        <f t="shared" si="17"/>
        <v>315.10000000000002</v>
      </c>
      <c r="F56" s="48">
        <f t="shared" si="18"/>
        <v>2815.9</v>
      </c>
      <c r="G56" s="48">
        <f t="shared" si="19"/>
        <v>2816</v>
      </c>
      <c r="H56" s="48">
        <f t="shared" si="20"/>
        <v>2816</v>
      </c>
      <c r="I56" s="18">
        <f t="shared" si="24"/>
        <v>9.9999999999909051E-2</v>
      </c>
      <c r="J56" s="48">
        <f t="shared" si="22"/>
        <v>2500.9</v>
      </c>
      <c r="K56" s="80">
        <f t="shared" si="23"/>
        <v>2816</v>
      </c>
      <c r="L56" s="43"/>
      <c r="M56" s="191"/>
      <c r="N56" s="138"/>
    </row>
    <row r="57" spans="1:14" x14ac:dyDescent="0.3">
      <c r="A57" s="5" t="s">
        <v>74</v>
      </c>
      <c r="B57" s="3"/>
      <c r="C57" s="70">
        <v>136.1</v>
      </c>
      <c r="D57" s="47">
        <f t="shared" si="16"/>
        <v>2525.1</v>
      </c>
      <c r="E57" s="25">
        <f t="shared" si="17"/>
        <v>315.10000000000002</v>
      </c>
      <c r="F57" s="48">
        <f t="shared" si="18"/>
        <v>2840.2</v>
      </c>
      <c r="G57" s="48">
        <f t="shared" si="19"/>
        <v>2840</v>
      </c>
      <c r="H57" s="48">
        <f t="shared" si="20"/>
        <v>2840</v>
      </c>
      <c r="I57" s="18">
        <f t="shared" si="24"/>
        <v>-0.1999999999998181</v>
      </c>
      <c r="J57" s="48">
        <f t="shared" si="22"/>
        <v>2524.9</v>
      </c>
      <c r="K57" s="80">
        <f t="shared" si="23"/>
        <v>2840</v>
      </c>
      <c r="L57" s="43"/>
      <c r="M57" s="191"/>
      <c r="N57" s="138"/>
    </row>
    <row r="58" spans="1:14" x14ac:dyDescent="0.3">
      <c r="A58" s="5" t="s">
        <v>75</v>
      </c>
      <c r="B58" s="3"/>
      <c r="C58" s="70">
        <v>143.69999999999999</v>
      </c>
      <c r="D58" s="47">
        <f t="shared" si="16"/>
        <v>2532.6999999999998</v>
      </c>
      <c r="E58" s="25">
        <f t="shared" si="17"/>
        <v>315.10000000000002</v>
      </c>
      <c r="F58" s="48">
        <f t="shared" si="18"/>
        <v>2847.7999999999997</v>
      </c>
      <c r="G58" s="48">
        <f t="shared" si="19"/>
        <v>2848</v>
      </c>
      <c r="H58" s="48">
        <f t="shared" si="20"/>
        <v>2848</v>
      </c>
      <c r="I58" s="18">
        <f t="shared" si="24"/>
        <v>0.20000000000027285</v>
      </c>
      <c r="J58" s="48">
        <f t="shared" si="22"/>
        <v>2532.9</v>
      </c>
      <c r="K58" s="80">
        <f t="shared" si="23"/>
        <v>2848</v>
      </c>
      <c r="L58" s="43"/>
      <c r="M58" s="191"/>
      <c r="N58" s="138"/>
    </row>
    <row r="59" spans="1:14" x14ac:dyDescent="0.3">
      <c r="A59" s="5" t="s">
        <v>76</v>
      </c>
      <c r="B59" s="3"/>
      <c r="C59" s="70">
        <v>163.5</v>
      </c>
      <c r="D59" s="47">
        <f t="shared" si="16"/>
        <v>2552.5</v>
      </c>
      <c r="E59" s="25">
        <f t="shared" si="17"/>
        <v>315.10000000000002</v>
      </c>
      <c r="F59" s="48">
        <f t="shared" si="18"/>
        <v>2867.6</v>
      </c>
      <c r="G59" s="48">
        <f t="shared" si="19"/>
        <v>2868</v>
      </c>
      <c r="H59" s="48">
        <f t="shared" si="20"/>
        <v>2868</v>
      </c>
      <c r="I59" s="18">
        <f t="shared" si="24"/>
        <v>0.40000000000009095</v>
      </c>
      <c r="J59" s="48">
        <f t="shared" si="22"/>
        <v>2552.9</v>
      </c>
      <c r="K59" s="80">
        <f t="shared" si="23"/>
        <v>2868</v>
      </c>
      <c r="L59" s="43"/>
      <c r="M59" s="191"/>
      <c r="N59" s="138"/>
    </row>
    <row r="60" spans="1:14" x14ac:dyDescent="0.3">
      <c r="A60" s="5" t="s">
        <v>77</v>
      </c>
      <c r="B60" s="3"/>
      <c r="C60" s="70">
        <v>189</v>
      </c>
      <c r="D60" s="47">
        <f t="shared" si="16"/>
        <v>2578</v>
      </c>
      <c r="E60" s="25">
        <f t="shared" si="17"/>
        <v>315.10000000000002</v>
      </c>
      <c r="F60" s="48">
        <f t="shared" si="18"/>
        <v>2893.1</v>
      </c>
      <c r="G60" s="48">
        <f t="shared" si="19"/>
        <v>2893</v>
      </c>
      <c r="H60" s="48">
        <f t="shared" si="20"/>
        <v>2893</v>
      </c>
      <c r="I60" s="18">
        <f t="shared" si="24"/>
        <v>-9.9999999999909051E-2</v>
      </c>
      <c r="J60" s="48">
        <f t="shared" si="22"/>
        <v>2577.9</v>
      </c>
      <c r="K60" s="80">
        <f t="shared" si="23"/>
        <v>2893</v>
      </c>
      <c r="L60" s="43"/>
      <c r="M60" s="191"/>
      <c r="N60" s="138"/>
    </row>
    <row r="61" spans="1:14" x14ac:dyDescent="0.3">
      <c r="A61" s="5" t="s">
        <v>78</v>
      </c>
      <c r="B61" s="3"/>
      <c r="C61" s="70">
        <v>188.3</v>
      </c>
      <c r="D61" s="47">
        <f t="shared" si="16"/>
        <v>2577.3000000000002</v>
      </c>
      <c r="E61" s="25">
        <f t="shared" si="17"/>
        <v>315.10000000000002</v>
      </c>
      <c r="F61" s="48">
        <f t="shared" si="18"/>
        <v>2892.4</v>
      </c>
      <c r="G61" s="48">
        <f t="shared" si="19"/>
        <v>2892</v>
      </c>
      <c r="H61" s="48">
        <f t="shared" si="20"/>
        <v>2892</v>
      </c>
      <c r="I61" s="18">
        <f t="shared" si="24"/>
        <v>-0.40000000000009095</v>
      </c>
      <c r="J61" s="48">
        <f t="shared" si="22"/>
        <v>2576.9</v>
      </c>
      <c r="K61" s="80">
        <f t="shared" si="23"/>
        <v>2892</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2389</v>
      </c>
      <c r="C64" s="70">
        <v>91.2</v>
      </c>
      <c r="D64" s="47">
        <f t="shared" ref="D64:D70" si="25">$B$11+C64</f>
        <v>2480.1999999999998</v>
      </c>
      <c r="E64" s="25">
        <f t="shared" ref="E64:E70" si="26">$E$11</f>
        <v>315.10000000000002</v>
      </c>
      <c r="F64" s="48">
        <f t="shared" ref="F64:F70" si="27">D64+E64</f>
        <v>2795.2999999999997</v>
      </c>
      <c r="G64" s="48">
        <f t="shared" ref="G64:G70" si="28">ROUND(((F64*10)+0.4)/10,0)</f>
        <v>2795</v>
      </c>
      <c r="H64" s="48">
        <f t="shared" ref="H64:H70" si="29">IF(FLOOR(G64,1)&lt;1000,FLOOR(G64,1),FLOOR((G64),1))</f>
        <v>2795</v>
      </c>
      <c r="I64" s="49">
        <f t="shared" ref="I64:I70" si="30">H64-F64</f>
        <v>-0.29999999999972715</v>
      </c>
      <c r="J64" s="48">
        <f t="shared" ref="J64:J70" si="31">I64+D64</f>
        <v>2479.9</v>
      </c>
      <c r="K64" s="81">
        <f t="shared" ref="K64:K70" si="32">H64</f>
        <v>2795</v>
      </c>
      <c r="L64" s="203"/>
      <c r="M64" s="191"/>
      <c r="N64" s="138"/>
    </row>
    <row r="65" spans="1:14" x14ac:dyDescent="0.3">
      <c r="A65" s="46" t="s">
        <v>63</v>
      </c>
      <c r="B65" s="130"/>
      <c r="C65" s="70">
        <v>117.3</v>
      </c>
      <c r="D65" s="47">
        <f>$B$11+C65</f>
        <v>2506.3000000000002</v>
      </c>
      <c r="E65" s="25">
        <f t="shared" si="26"/>
        <v>315.10000000000002</v>
      </c>
      <c r="F65" s="48">
        <f t="shared" si="27"/>
        <v>2821.4</v>
      </c>
      <c r="G65" s="48">
        <f t="shared" si="28"/>
        <v>2821</v>
      </c>
      <c r="H65" s="48">
        <f t="shared" si="29"/>
        <v>2821</v>
      </c>
      <c r="I65" s="49">
        <f>H65-F65</f>
        <v>-0.40000000000009095</v>
      </c>
      <c r="J65" s="48">
        <f t="shared" si="31"/>
        <v>2505.9</v>
      </c>
      <c r="K65" s="81">
        <f>H65</f>
        <v>2821</v>
      </c>
      <c r="L65" s="203"/>
      <c r="M65" s="191"/>
      <c r="N65" s="138"/>
    </row>
    <row r="66" spans="1:14" x14ac:dyDescent="0.3">
      <c r="A66" s="2" t="s">
        <v>64</v>
      </c>
      <c r="B66" s="3"/>
      <c r="C66" s="70">
        <v>136.6</v>
      </c>
      <c r="D66" s="22">
        <f t="shared" si="25"/>
        <v>2525.6</v>
      </c>
      <c r="E66" s="25">
        <f t="shared" si="26"/>
        <v>315.10000000000002</v>
      </c>
      <c r="F66" s="25">
        <f t="shared" si="27"/>
        <v>2840.7</v>
      </c>
      <c r="G66" s="25">
        <f t="shared" si="28"/>
        <v>2841</v>
      </c>
      <c r="H66" s="48">
        <f t="shared" si="29"/>
        <v>2841</v>
      </c>
      <c r="I66" s="18">
        <f t="shared" si="30"/>
        <v>0.3000000000001819</v>
      </c>
      <c r="J66" s="25">
        <f t="shared" si="31"/>
        <v>2525.9</v>
      </c>
      <c r="K66" s="80">
        <f t="shared" si="32"/>
        <v>2841</v>
      </c>
      <c r="L66" s="203"/>
      <c r="M66" s="191"/>
      <c r="N66" s="138"/>
    </row>
    <row r="67" spans="1:14" x14ac:dyDescent="0.3">
      <c r="A67" s="2" t="s">
        <v>65</v>
      </c>
      <c r="B67" s="3"/>
      <c r="C67" s="70">
        <v>133.9</v>
      </c>
      <c r="D67" s="22">
        <f t="shared" si="25"/>
        <v>2522.9</v>
      </c>
      <c r="E67" s="25">
        <f t="shared" si="26"/>
        <v>315.10000000000002</v>
      </c>
      <c r="F67" s="25">
        <f t="shared" si="27"/>
        <v>2838</v>
      </c>
      <c r="G67" s="25">
        <f t="shared" si="28"/>
        <v>2838</v>
      </c>
      <c r="H67" s="48">
        <f t="shared" si="29"/>
        <v>2838</v>
      </c>
      <c r="I67" s="18">
        <f t="shared" si="30"/>
        <v>0</v>
      </c>
      <c r="J67" s="25">
        <f t="shared" si="31"/>
        <v>2522.9</v>
      </c>
      <c r="K67" s="80">
        <f t="shared" si="32"/>
        <v>2838</v>
      </c>
      <c r="L67" s="203"/>
      <c r="M67" s="191"/>
      <c r="N67" s="138"/>
    </row>
    <row r="68" spans="1:14" x14ac:dyDescent="0.3">
      <c r="A68" s="2" t="s">
        <v>66</v>
      </c>
      <c r="B68" s="3"/>
      <c r="C68" s="70">
        <v>142.19999999999999</v>
      </c>
      <c r="D68" s="22">
        <f t="shared" si="25"/>
        <v>2531.1999999999998</v>
      </c>
      <c r="E68" s="25">
        <f t="shared" si="26"/>
        <v>315.10000000000002</v>
      </c>
      <c r="F68" s="25">
        <f t="shared" si="27"/>
        <v>2846.2999999999997</v>
      </c>
      <c r="G68" s="25">
        <f t="shared" si="28"/>
        <v>2846</v>
      </c>
      <c r="H68" s="48">
        <f t="shared" si="29"/>
        <v>2846</v>
      </c>
      <c r="I68" s="18">
        <f t="shared" si="30"/>
        <v>-0.29999999999972715</v>
      </c>
      <c r="J68" s="25">
        <f t="shared" si="31"/>
        <v>2530.9</v>
      </c>
      <c r="K68" s="80">
        <f t="shared" si="32"/>
        <v>2846</v>
      </c>
      <c r="L68" s="204"/>
      <c r="M68" s="191"/>
      <c r="N68" s="138"/>
    </row>
    <row r="69" spans="1:14" x14ac:dyDescent="0.3">
      <c r="A69" s="46" t="s">
        <v>67</v>
      </c>
      <c r="B69" s="130"/>
      <c r="C69" s="70">
        <v>141.69999999999999</v>
      </c>
      <c r="D69" s="47">
        <f t="shared" si="25"/>
        <v>2530.6999999999998</v>
      </c>
      <c r="E69" s="25">
        <f t="shared" si="26"/>
        <v>315.10000000000002</v>
      </c>
      <c r="F69" s="48">
        <f t="shared" si="27"/>
        <v>2845.7999999999997</v>
      </c>
      <c r="G69" s="48">
        <f t="shared" si="28"/>
        <v>2846</v>
      </c>
      <c r="H69" s="48">
        <f t="shared" si="29"/>
        <v>2846</v>
      </c>
      <c r="I69" s="49">
        <f t="shared" si="30"/>
        <v>0.20000000000027285</v>
      </c>
      <c r="J69" s="48">
        <f t="shared" si="31"/>
        <v>2530.9</v>
      </c>
      <c r="K69" s="81">
        <f t="shared" si="32"/>
        <v>2846</v>
      </c>
      <c r="L69" s="204"/>
      <c r="M69" s="191"/>
      <c r="N69" s="138"/>
    </row>
    <row r="70" spans="1:14" x14ac:dyDescent="0.3">
      <c r="A70" s="2" t="s">
        <v>68</v>
      </c>
      <c r="B70" s="3"/>
      <c r="C70" s="70">
        <v>159.5</v>
      </c>
      <c r="D70" s="22">
        <f t="shared" si="25"/>
        <v>2548.5</v>
      </c>
      <c r="E70" s="25">
        <f t="shared" si="26"/>
        <v>315.10000000000002</v>
      </c>
      <c r="F70" s="25">
        <f t="shared" si="27"/>
        <v>2863.6</v>
      </c>
      <c r="G70" s="25">
        <f t="shared" si="28"/>
        <v>2864</v>
      </c>
      <c r="H70" s="48">
        <f t="shared" si="29"/>
        <v>2864</v>
      </c>
      <c r="I70" s="18">
        <f t="shared" si="30"/>
        <v>0.40000000000009095</v>
      </c>
      <c r="J70" s="25">
        <f t="shared" si="31"/>
        <v>2548.9</v>
      </c>
      <c r="K70" s="80">
        <f t="shared" si="32"/>
        <v>2864</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2"/>
    </row>
    <row r="73" spans="1:14" ht="13.5" thickBot="1" x14ac:dyDescent="0.35">
      <c r="A73" s="3"/>
      <c r="B73" s="3"/>
      <c r="C73" s="3"/>
      <c r="D73" s="3"/>
      <c r="E73" s="3"/>
      <c r="F73" s="28"/>
      <c r="G73" s="28"/>
      <c r="H73" s="28"/>
      <c r="I73" s="3"/>
      <c r="J73" s="3"/>
      <c r="K73" s="44"/>
      <c r="L73" s="136"/>
      <c r="M73" s="1"/>
      <c r="N73" s="202"/>
    </row>
    <row r="74" spans="1:14" x14ac:dyDescent="0.3">
      <c r="A74" s="111"/>
      <c r="B74" s="13"/>
      <c r="C74" s="13"/>
      <c r="D74" s="13"/>
      <c r="E74" s="13"/>
      <c r="F74" s="13"/>
      <c r="G74" s="13"/>
      <c r="H74" s="13"/>
      <c r="I74" s="13"/>
      <c r="J74" s="13"/>
      <c r="K74" s="229"/>
      <c r="L74" s="136"/>
      <c r="M74" s="1"/>
      <c r="N74" s="202"/>
    </row>
    <row r="75" spans="1:14" x14ac:dyDescent="0.3">
      <c r="A75" s="2"/>
      <c r="C75" s="234"/>
      <c r="D75" s="361" t="str">
        <f>D2</f>
        <v>PETROL PUMP PRICES BY ZONE IN THE REPUBLIC OF SOUTH AFRICA</v>
      </c>
      <c r="E75" s="358"/>
      <c r="F75" s="358"/>
      <c r="G75" s="358"/>
      <c r="H75" s="358"/>
      <c r="I75" s="358"/>
      <c r="J75" s="3"/>
      <c r="K75" s="64"/>
      <c r="L75" s="1"/>
      <c r="M75" s="1"/>
    </row>
    <row r="76" spans="1:14" x14ac:dyDescent="0.3">
      <c r="A76" s="2"/>
      <c r="E76" s="3"/>
      <c r="I76" s="1"/>
      <c r="K76" s="57"/>
      <c r="L76" s="1"/>
      <c r="M76" s="1"/>
    </row>
    <row r="77" spans="1:14" x14ac:dyDescent="0.3">
      <c r="A77" s="2"/>
      <c r="C77" s="3"/>
      <c r="D77" s="3"/>
      <c r="E77" s="9" t="s">
        <v>94</v>
      </c>
      <c r="F77" s="3"/>
      <c r="G77" s="3"/>
      <c r="H77" s="361" t="str">
        <f>H4</f>
        <v>EFFECTIVE 03 JUNE 2026</v>
      </c>
      <c r="I77" s="358"/>
      <c r="J77" s="358"/>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1" customFormat="1" x14ac:dyDescent="0.3">
      <c r="A84" s="7" t="s">
        <v>25</v>
      </c>
      <c r="B84" s="263">
        <f>2257+143</f>
        <v>2400</v>
      </c>
      <c r="C84" s="317">
        <f t="shared" ref="C84:C100" si="33">C11</f>
        <v>3.9</v>
      </c>
      <c r="D84" s="17">
        <f t="shared" ref="D84:D100" si="34">$B$84+C84</f>
        <v>2403.9</v>
      </c>
      <c r="E84" s="26">
        <f t="shared" ref="E84:E100" si="35">$E$11</f>
        <v>315.10000000000002</v>
      </c>
      <c r="F84" s="26">
        <f t="shared" ref="F84:F100" si="36">D84+E84</f>
        <v>2719</v>
      </c>
      <c r="G84" s="26">
        <f t="shared" ref="G84:G100" si="37">ROUND(((F84*10)+0.4)/10,0)</f>
        <v>2719</v>
      </c>
      <c r="H84" s="26">
        <f>IF(FLOOR(G84,1)&lt;1000,FLOOR(G84,1),FLOOR((G84),1))</f>
        <v>2719</v>
      </c>
      <c r="I84" s="26">
        <f t="shared" ref="I84:I143" si="38">H84-F84</f>
        <v>0</v>
      </c>
      <c r="J84" s="26">
        <f t="shared" ref="J84:J100" si="39">I84+D84</f>
        <v>2403.9</v>
      </c>
      <c r="K84" s="322">
        <f>H84</f>
        <v>2719</v>
      </c>
      <c r="L84" s="254"/>
      <c r="M84" s="245"/>
      <c r="N84" s="250"/>
    </row>
    <row r="85" spans="1:14" s="241" customFormat="1" x14ac:dyDescent="0.3">
      <c r="A85" s="2" t="s">
        <v>26</v>
      </c>
      <c r="B85" s="3"/>
      <c r="C85" s="70">
        <f t="shared" si="33"/>
        <v>10.3</v>
      </c>
      <c r="D85" s="15">
        <f t="shared" si="34"/>
        <v>2410.3000000000002</v>
      </c>
      <c r="E85" s="25">
        <f t="shared" si="35"/>
        <v>315.10000000000002</v>
      </c>
      <c r="F85" s="28">
        <f t="shared" si="36"/>
        <v>2725.4</v>
      </c>
      <c r="G85" s="28">
        <f t="shared" si="37"/>
        <v>2725</v>
      </c>
      <c r="H85" s="28">
        <f t="shared" ref="H85:H100" si="40">IF(FLOOR(G85,1)&lt;1000,FLOOR(G85,1),FLOOR((G85),1))</f>
        <v>2725</v>
      </c>
      <c r="I85" s="38">
        <f t="shared" si="38"/>
        <v>-0.40000000000009095</v>
      </c>
      <c r="J85" s="28">
        <f t="shared" si="39"/>
        <v>2409.9</v>
      </c>
      <c r="K85" s="80">
        <f t="shared" ref="K85:K100" si="41">H85</f>
        <v>2725</v>
      </c>
      <c r="L85" s="254"/>
      <c r="M85" s="245"/>
      <c r="N85" s="250"/>
    </row>
    <row r="86" spans="1:14" s="241" customFormat="1" x14ac:dyDescent="0.3">
      <c r="A86" s="2" t="s">
        <v>27</v>
      </c>
      <c r="B86" s="3"/>
      <c r="C86" s="70">
        <f t="shared" si="33"/>
        <v>16.100000000000001</v>
      </c>
      <c r="D86" s="15">
        <f t="shared" si="34"/>
        <v>2416.1</v>
      </c>
      <c r="E86" s="25">
        <f t="shared" si="35"/>
        <v>315.10000000000002</v>
      </c>
      <c r="F86" s="28">
        <f t="shared" si="36"/>
        <v>2731.2</v>
      </c>
      <c r="G86" s="28">
        <f t="shared" si="37"/>
        <v>2731</v>
      </c>
      <c r="H86" s="28">
        <f t="shared" si="40"/>
        <v>2731</v>
      </c>
      <c r="I86" s="38">
        <f t="shared" si="38"/>
        <v>-0.1999999999998181</v>
      </c>
      <c r="J86" s="28">
        <f t="shared" si="39"/>
        <v>2415.9</v>
      </c>
      <c r="K86" s="80">
        <f t="shared" si="41"/>
        <v>2731</v>
      </c>
      <c r="L86" s="254"/>
      <c r="M86" s="245"/>
      <c r="N86" s="250"/>
    </row>
    <row r="87" spans="1:14" s="241" customFormat="1" x14ac:dyDescent="0.3">
      <c r="A87" s="2" t="s">
        <v>28</v>
      </c>
      <c r="B87" s="3"/>
      <c r="C87" s="70">
        <f t="shared" si="33"/>
        <v>23.7</v>
      </c>
      <c r="D87" s="15">
        <f t="shared" si="34"/>
        <v>2423.6999999999998</v>
      </c>
      <c r="E87" s="25">
        <f t="shared" si="35"/>
        <v>315.10000000000002</v>
      </c>
      <c r="F87" s="28">
        <f t="shared" si="36"/>
        <v>2738.7999999999997</v>
      </c>
      <c r="G87" s="28">
        <f t="shared" si="37"/>
        <v>2739</v>
      </c>
      <c r="H87" s="28">
        <f t="shared" si="40"/>
        <v>2739</v>
      </c>
      <c r="I87" s="38">
        <f t="shared" si="38"/>
        <v>0.20000000000027285</v>
      </c>
      <c r="J87" s="28">
        <f t="shared" si="39"/>
        <v>2423.9</v>
      </c>
      <c r="K87" s="80">
        <f t="shared" si="41"/>
        <v>2739</v>
      </c>
      <c r="L87" s="254"/>
      <c r="M87" s="245"/>
      <c r="N87" s="250"/>
    </row>
    <row r="88" spans="1:14" s="241" customFormat="1" x14ac:dyDescent="0.3">
      <c r="A88" s="2" t="s">
        <v>29</v>
      </c>
      <c r="B88" s="3"/>
      <c r="C88" s="70">
        <f t="shared" si="33"/>
        <v>34.4</v>
      </c>
      <c r="D88" s="15">
        <f t="shared" si="34"/>
        <v>2434.4</v>
      </c>
      <c r="E88" s="25">
        <f t="shared" si="35"/>
        <v>315.10000000000002</v>
      </c>
      <c r="F88" s="28">
        <f t="shared" si="36"/>
        <v>2749.5</v>
      </c>
      <c r="G88" s="28">
        <f t="shared" si="37"/>
        <v>2750</v>
      </c>
      <c r="H88" s="28">
        <f t="shared" si="40"/>
        <v>2750</v>
      </c>
      <c r="I88" s="38">
        <f t="shared" si="38"/>
        <v>0.5</v>
      </c>
      <c r="J88" s="28">
        <f t="shared" si="39"/>
        <v>2434.9</v>
      </c>
      <c r="K88" s="80">
        <f t="shared" si="41"/>
        <v>2750</v>
      </c>
      <c r="L88" s="254"/>
      <c r="M88" s="245"/>
      <c r="N88" s="250"/>
    </row>
    <row r="89" spans="1:14" s="241" customFormat="1" x14ac:dyDescent="0.3">
      <c r="A89" s="2" t="s">
        <v>30</v>
      </c>
      <c r="B89" s="3"/>
      <c r="C89" s="70">
        <f t="shared" si="33"/>
        <v>49.8</v>
      </c>
      <c r="D89" s="15">
        <f t="shared" si="34"/>
        <v>2449.8000000000002</v>
      </c>
      <c r="E89" s="25">
        <f t="shared" si="35"/>
        <v>315.10000000000002</v>
      </c>
      <c r="F89" s="28">
        <f t="shared" si="36"/>
        <v>2764.9</v>
      </c>
      <c r="G89" s="28">
        <f t="shared" si="37"/>
        <v>2765</v>
      </c>
      <c r="H89" s="28">
        <f t="shared" si="40"/>
        <v>2765</v>
      </c>
      <c r="I89" s="39">
        <f t="shared" si="38"/>
        <v>9.9999999999909051E-2</v>
      </c>
      <c r="J89" s="32">
        <f t="shared" si="39"/>
        <v>2449.9</v>
      </c>
      <c r="K89" s="81">
        <f t="shared" si="41"/>
        <v>2765</v>
      </c>
      <c r="L89" s="254"/>
      <c r="M89" s="245"/>
      <c r="N89" s="250"/>
    </row>
    <row r="90" spans="1:14" s="241" customFormat="1" x14ac:dyDescent="0.3">
      <c r="A90" s="2" t="s">
        <v>31</v>
      </c>
      <c r="B90" s="3"/>
      <c r="C90" s="70">
        <f t="shared" si="33"/>
        <v>63.5</v>
      </c>
      <c r="D90" s="15">
        <f t="shared" si="34"/>
        <v>2463.5</v>
      </c>
      <c r="E90" s="25">
        <f t="shared" si="35"/>
        <v>315.10000000000002</v>
      </c>
      <c r="F90" s="28">
        <f t="shared" si="36"/>
        <v>2778.6</v>
      </c>
      <c r="G90" s="28">
        <f t="shared" si="37"/>
        <v>2779</v>
      </c>
      <c r="H90" s="28">
        <f t="shared" si="40"/>
        <v>2779</v>
      </c>
      <c r="I90" s="39">
        <f t="shared" si="38"/>
        <v>0.40000000000009095</v>
      </c>
      <c r="J90" s="32">
        <f t="shared" si="39"/>
        <v>2463.9</v>
      </c>
      <c r="K90" s="81">
        <f t="shared" si="41"/>
        <v>2779</v>
      </c>
      <c r="L90" s="254"/>
      <c r="M90" s="245"/>
      <c r="N90" s="250"/>
    </row>
    <row r="91" spans="1:14" s="241" customFormat="1" x14ac:dyDescent="0.3">
      <c r="A91" s="2" t="s">
        <v>32</v>
      </c>
      <c r="B91" s="3"/>
      <c r="C91" s="70">
        <f t="shared" si="33"/>
        <v>89.7</v>
      </c>
      <c r="D91" s="15">
        <f t="shared" si="34"/>
        <v>2489.6999999999998</v>
      </c>
      <c r="E91" s="25">
        <f t="shared" si="35"/>
        <v>315.10000000000002</v>
      </c>
      <c r="F91" s="28">
        <f t="shared" si="36"/>
        <v>2804.7999999999997</v>
      </c>
      <c r="G91" s="28">
        <f t="shared" si="37"/>
        <v>2805</v>
      </c>
      <c r="H91" s="28">
        <f t="shared" si="40"/>
        <v>2805</v>
      </c>
      <c r="I91" s="39">
        <f t="shared" si="38"/>
        <v>0.20000000000027285</v>
      </c>
      <c r="J91" s="32">
        <f t="shared" si="39"/>
        <v>2489.9</v>
      </c>
      <c r="K91" s="81">
        <f t="shared" si="41"/>
        <v>2805</v>
      </c>
      <c r="L91" s="254"/>
      <c r="M91" s="245"/>
      <c r="N91" s="250"/>
    </row>
    <row r="92" spans="1:14" s="241" customFormat="1" x14ac:dyDescent="0.3">
      <c r="A92" s="2" t="s">
        <v>33</v>
      </c>
      <c r="B92" s="3"/>
      <c r="C92" s="70">
        <f t="shared" si="33"/>
        <v>117.2</v>
      </c>
      <c r="D92" s="15">
        <f t="shared" si="34"/>
        <v>2517.1999999999998</v>
      </c>
      <c r="E92" s="25">
        <f t="shared" si="35"/>
        <v>315.10000000000002</v>
      </c>
      <c r="F92" s="28">
        <f t="shared" si="36"/>
        <v>2832.2999999999997</v>
      </c>
      <c r="G92" s="28">
        <f t="shared" si="37"/>
        <v>2832</v>
      </c>
      <c r="H92" s="28">
        <f t="shared" si="40"/>
        <v>2832</v>
      </c>
      <c r="I92" s="39">
        <f t="shared" si="38"/>
        <v>-0.29999999999972715</v>
      </c>
      <c r="J92" s="32">
        <f t="shared" si="39"/>
        <v>2516.9</v>
      </c>
      <c r="K92" s="81">
        <f t="shared" si="41"/>
        <v>2832</v>
      </c>
      <c r="L92" s="254"/>
      <c r="M92" s="245"/>
      <c r="N92" s="250"/>
    </row>
    <row r="93" spans="1:14" x14ac:dyDescent="0.3">
      <c r="A93" s="2" t="s">
        <v>34</v>
      </c>
      <c r="B93" s="3"/>
      <c r="C93" s="70">
        <f t="shared" si="33"/>
        <v>124.6</v>
      </c>
      <c r="D93" s="15">
        <f t="shared" si="34"/>
        <v>2524.6</v>
      </c>
      <c r="E93" s="25">
        <f t="shared" si="35"/>
        <v>315.10000000000002</v>
      </c>
      <c r="F93" s="28">
        <f t="shared" si="36"/>
        <v>2839.7</v>
      </c>
      <c r="G93" s="28">
        <f t="shared" si="37"/>
        <v>2840</v>
      </c>
      <c r="H93" s="28">
        <f t="shared" si="40"/>
        <v>2840</v>
      </c>
      <c r="I93" s="39">
        <f t="shared" si="38"/>
        <v>0.3000000000001819</v>
      </c>
      <c r="J93" s="32">
        <f t="shared" si="39"/>
        <v>2524.9</v>
      </c>
      <c r="K93" s="81">
        <f t="shared" si="41"/>
        <v>2840</v>
      </c>
      <c r="L93" s="169"/>
      <c r="M93" s="190"/>
      <c r="N93" s="138"/>
    </row>
    <row r="94" spans="1:14" x14ac:dyDescent="0.3">
      <c r="A94" s="2" t="s">
        <v>35</v>
      </c>
      <c r="B94" s="3"/>
      <c r="C94" s="70">
        <f t="shared" si="33"/>
        <v>179</v>
      </c>
      <c r="D94" s="15">
        <f t="shared" si="34"/>
        <v>2579</v>
      </c>
      <c r="E94" s="25">
        <f t="shared" si="35"/>
        <v>315.10000000000002</v>
      </c>
      <c r="F94" s="28">
        <f t="shared" si="36"/>
        <v>2894.1</v>
      </c>
      <c r="G94" s="28">
        <f t="shared" si="37"/>
        <v>2894</v>
      </c>
      <c r="H94" s="28">
        <f t="shared" si="40"/>
        <v>2894</v>
      </c>
      <c r="I94" s="39">
        <f t="shared" si="38"/>
        <v>-9.9999999999909051E-2</v>
      </c>
      <c r="J94" s="32">
        <f t="shared" si="39"/>
        <v>2578.9</v>
      </c>
      <c r="K94" s="81">
        <f t="shared" si="41"/>
        <v>2894</v>
      </c>
      <c r="L94" s="169"/>
      <c r="M94" s="190"/>
      <c r="N94" s="138"/>
    </row>
    <row r="95" spans="1:14" x14ac:dyDescent="0.3">
      <c r="A95" s="2" t="s">
        <v>36</v>
      </c>
      <c r="B95" s="3"/>
      <c r="C95" s="70">
        <f t="shared" si="33"/>
        <v>182.6</v>
      </c>
      <c r="D95" s="15">
        <f t="shared" si="34"/>
        <v>2582.6</v>
      </c>
      <c r="E95" s="25">
        <f t="shared" si="35"/>
        <v>315.10000000000002</v>
      </c>
      <c r="F95" s="28">
        <f t="shared" si="36"/>
        <v>2897.7</v>
      </c>
      <c r="G95" s="28">
        <f t="shared" si="37"/>
        <v>2898</v>
      </c>
      <c r="H95" s="28">
        <f t="shared" si="40"/>
        <v>2898</v>
      </c>
      <c r="I95" s="39">
        <f t="shared" si="38"/>
        <v>0.3000000000001819</v>
      </c>
      <c r="J95" s="32">
        <f t="shared" si="39"/>
        <v>2582.9</v>
      </c>
      <c r="K95" s="81">
        <f t="shared" si="41"/>
        <v>2898</v>
      </c>
      <c r="L95" s="169"/>
      <c r="M95" s="190"/>
      <c r="N95" s="138"/>
    </row>
    <row r="96" spans="1:14" x14ac:dyDescent="0.3">
      <c r="A96" s="2" t="s">
        <v>37</v>
      </c>
      <c r="B96" s="3"/>
      <c r="C96" s="70">
        <f t="shared" si="33"/>
        <v>137.30000000000001</v>
      </c>
      <c r="D96" s="15">
        <f t="shared" si="34"/>
        <v>2537.3000000000002</v>
      </c>
      <c r="E96" s="25">
        <f t="shared" si="35"/>
        <v>315.10000000000002</v>
      </c>
      <c r="F96" s="28">
        <f t="shared" si="36"/>
        <v>2852.4</v>
      </c>
      <c r="G96" s="28">
        <f t="shared" si="37"/>
        <v>2852</v>
      </c>
      <c r="H96" s="28">
        <f t="shared" si="40"/>
        <v>2852</v>
      </c>
      <c r="I96" s="39">
        <f t="shared" si="38"/>
        <v>-0.40000000000009095</v>
      </c>
      <c r="J96" s="32">
        <f t="shared" si="39"/>
        <v>2536.9</v>
      </c>
      <c r="K96" s="81">
        <f t="shared" si="41"/>
        <v>2852</v>
      </c>
      <c r="L96" s="169"/>
      <c r="M96" s="190"/>
      <c r="N96" s="138"/>
    </row>
    <row r="97" spans="1:14" x14ac:dyDescent="0.3">
      <c r="A97" s="2" t="s">
        <v>38</v>
      </c>
      <c r="B97" s="3"/>
      <c r="C97" s="70">
        <f t="shared" si="33"/>
        <v>184</v>
      </c>
      <c r="D97" s="15">
        <f t="shared" si="34"/>
        <v>2584</v>
      </c>
      <c r="E97" s="25">
        <f t="shared" si="35"/>
        <v>315.10000000000002</v>
      </c>
      <c r="F97" s="28">
        <f t="shared" si="36"/>
        <v>2899.1</v>
      </c>
      <c r="G97" s="28">
        <f t="shared" si="37"/>
        <v>2899</v>
      </c>
      <c r="H97" s="28">
        <f t="shared" si="40"/>
        <v>2899</v>
      </c>
      <c r="I97" s="39">
        <f t="shared" si="38"/>
        <v>-9.9999999999909051E-2</v>
      </c>
      <c r="J97" s="32">
        <f t="shared" si="39"/>
        <v>2583.9</v>
      </c>
      <c r="K97" s="81">
        <f t="shared" si="41"/>
        <v>2899</v>
      </c>
      <c r="L97" s="169"/>
      <c r="M97" s="190"/>
      <c r="N97" s="138"/>
    </row>
    <row r="98" spans="1:14" x14ac:dyDescent="0.3">
      <c r="A98" s="2" t="s">
        <v>39</v>
      </c>
      <c r="B98" s="3"/>
      <c r="C98" s="70">
        <f t="shared" si="33"/>
        <v>171.4</v>
      </c>
      <c r="D98" s="15">
        <f t="shared" si="34"/>
        <v>2571.4</v>
      </c>
      <c r="E98" s="25">
        <f t="shared" si="35"/>
        <v>315.10000000000002</v>
      </c>
      <c r="F98" s="28">
        <f t="shared" si="36"/>
        <v>2886.5</v>
      </c>
      <c r="G98" s="28">
        <f t="shared" si="37"/>
        <v>2887</v>
      </c>
      <c r="H98" s="28">
        <f t="shared" si="40"/>
        <v>2887</v>
      </c>
      <c r="I98" s="39">
        <f t="shared" si="38"/>
        <v>0.5</v>
      </c>
      <c r="J98" s="32">
        <f t="shared" si="39"/>
        <v>2571.9</v>
      </c>
      <c r="K98" s="81">
        <f t="shared" si="41"/>
        <v>2887</v>
      </c>
      <c r="L98" s="169"/>
      <c r="M98" s="190"/>
      <c r="N98" s="138"/>
    </row>
    <row r="99" spans="1:14" s="241" customFormat="1" x14ac:dyDescent="0.3">
      <c r="A99" s="5" t="s">
        <v>69</v>
      </c>
      <c r="B99" s="3"/>
      <c r="C99" s="70">
        <f t="shared" si="33"/>
        <v>63.5</v>
      </c>
      <c r="D99" s="15">
        <f t="shared" si="34"/>
        <v>2463.5</v>
      </c>
      <c r="E99" s="25">
        <f t="shared" si="35"/>
        <v>315.10000000000002</v>
      </c>
      <c r="F99" s="28">
        <f t="shared" si="36"/>
        <v>2778.6</v>
      </c>
      <c r="G99" s="28">
        <f t="shared" si="37"/>
        <v>2779</v>
      </c>
      <c r="H99" s="28">
        <f t="shared" si="40"/>
        <v>2779</v>
      </c>
      <c r="I99" s="39">
        <f t="shared" si="38"/>
        <v>0.40000000000009095</v>
      </c>
      <c r="J99" s="32">
        <f t="shared" si="39"/>
        <v>2463.9</v>
      </c>
      <c r="K99" s="81">
        <f t="shared" si="41"/>
        <v>2779</v>
      </c>
      <c r="L99" s="250"/>
      <c r="M99" s="245"/>
      <c r="N99" s="250"/>
    </row>
    <row r="100" spans="1:14" x14ac:dyDescent="0.3">
      <c r="A100" s="5" t="s">
        <v>70</v>
      </c>
      <c r="B100" s="3"/>
      <c r="C100" s="70">
        <f t="shared" si="33"/>
        <v>171.4</v>
      </c>
      <c r="D100" s="15">
        <f t="shared" si="34"/>
        <v>2571.4</v>
      </c>
      <c r="E100" s="25">
        <f t="shared" si="35"/>
        <v>315.10000000000002</v>
      </c>
      <c r="F100" s="28">
        <f t="shared" si="36"/>
        <v>2886.5</v>
      </c>
      <c r="G100" s="28">
        <f t="shared" si="37"/>
        <v>2887</v>
      </c>
      <c r="H100" s="28">
        <f t="shared" si="40"/>
        <v>2887</v>
      </c>
      <c r="I100" s="39">
        <f t="shared" si="38"/>
        <v>0.5</v>
      </c>
      <c r="J100" s="32">
        <f t="shared" si="39"/>
        <v>2571.9</v>
      </c>
      <c r="K100" s="81">
        <f t="shared" si="41"/>
        <v>2887</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5"/>
      <c r="D102" s="15"/>
      <c r="E102" s="48"/>
      <c r="F102" s="30"/>
      <c r="G102" s="30"/>
      <c r="H102" s="30"/>
      <c r="I102" s="139"/>
      <c r="J102" s="139"/>
      <c r="K102" s="82"/>
      <c r="L102" s="169"/>
      <c r="M102" s="190"/>
      <c r="N102" s="138"/>
    </row>
    <row r="103" spans="1:14" s="241" customFormat="1" x14ac:dyDescent="0.3">
      <c r="A103" s="2" t="s">
        <v>40</v>
      </c>
      <c r="B103" s="15">
        <f>B84</f>
        <v>2400</v>
      </c>
      <c r="C103" s="70">
        <f t="shared" ref="C103:C111" si="42">C30</f>
        <v>24.7</v>
      </c>
      <c r="D103" s="15">
        <f t="shared" ref="D103:D111" si="43">$B$84+C103</f>
        <v>2424.6999999999998</v>
      </c>
      <c r="E103" s="25">
        <f t="shared" ref="E103:E111" si="44">$E$11</f>
        <v>315.10000000000002</v>
      </c>
      <c r="F103" s="28">
        <f t="shared" ref="F103:F111" si="45">D103+E103</f>
        <v>2739.7999999999997</v>
      </c>
      <c r="G103" s="28">
        <f t="shared" ref="G103:G111" si="46">ROUND(((F103*10)+0.4)/10,0)</f>
        <v>2740</v>
      </c>
      <c r="H103" s="28">
        <f t="shared" ref="H103:H111" si="47">IF(FLOOR(G103,1)&lt;1000,FLOOR(G103,1),FLOOR((G103),1))</f>
        <v>2740</v>
      </c>
      <c r="I103" s="39">
        <f t="shared" si="38"/>
        <v>0.20000000000027285</v>
      </c>
      <c r="J103" s="32">
        <f t="shared" ref="J103:J111" si="48">I103+D103</f>
        <v>2424.9</v>
      </c>
      <c r="K103" s="81">
        <f t="shared" ref="K103:K111" si="49">H103</f>
        <v>2740</v>
      </c>
      <c r="L103" s="254"/>
      <c r="M103" s="245"/>
      <c r="N103" s="250"/>
    </row>
    <row r="104" spans="1:14" x14ac:dyDescent="0.3">
      <c r="A104" s="71" t="s">
        <v>96</v>
      </c>
      <c r="B104" s="15"/>
      <c r="C104" s="70">
        <f t="shared" si="42"/>
        <v>39</v>
      </c>
      <c r="D104" s="15">
        <f>$B$84+C104</f>
        <v>2439</v>
      </c>
      <c r="E104" s="25">
        <f t="shared" si="44"/>
        <v>315.10000000000002</v>
      </c>
      <c r="F104" s="28">
        <f>D104+E104</f>
        <v>2754.1</v>
      </c>
      <c r="G104" s="28">
        <f>ROUND(((F104*10)+0.4)/10,0)</f>
        <v>2754</v>
      </c>
      <c r="H104" s="28">
        <f t="shared" si="47"/>
        <v>2754</v>
      </c>
      <c r="I104" s="39">
        <f>H104-F104</f>
        <v>-9.9999999999909051E-2</v>
      </c>
      <c r="J104" s="32">
        <f>I104+D104</f>
        <v>2438.9</v>
      </c>
      <c r="K104" s="81">
        <f>H104</f>
        <v>2754</v>
      </c>
      <c r="L104" s="169"/>
      <c r="M104" s="190"/>
      <c r="N104" s="138"/>
    </row>
    <row r="105" spans="1:14" x14ac:dyDescent="0.3">
      <c r="A105" s="2" t="s">
        <v>41</v>
      </c>
      <c r="B105" s="3"/>
      <c r="C105" s="70">
        <f t="shared" si="42"/>
        <v>30.8</v>
      </c>
      <c r="D105" s="15">
        <f t="shared" si="43"/>
        <v>2430.8000000000002</v>
      </c>
      <c r="E105" s="25">
        <f t="shared" si="44"/>
        <v>315.10000000000002</v>
      </c>
      <c r="F105" s="28">
        <f t="shared" si="45"/>
        <v>2745.9</v>
      </c>
      <c r="G105" s="28">
        <f t="shared" si="46"/>
        <v>2746</v>
      </c>
      <c r="H105" s="28">
        <f t="shared" si="47"/>
        <v>2746</v>
      </c>
      <c r="I105" s="39">
        <f t="shared" si="38"/>
        <v>9.9999999999909051E-2</v>
      </c>
      <c r="J105" s="32">
        <f t="shared" si="48"/>
        <v>2430.9</v>
      </c>
      <c r="K105" s="81">
        <f t="shared" si="49"/>
        <v>2746</v>
      </c>
      <c r="L105" s="169"/>
      <c r="M105" s="190"/>
      <c r="N105" s="138"/>
    </row>
    <row r="106" spans="1:14" s="241" customFormat="1" x14ac:dyDescent="0.3">
      <c r="A106" s="2" t="s">
        <v>42</v>
      </c>
      <c r="B106" s="3"/>
      <c r="C106" s="70">
        <f t="shared" si="42"/>
        <v>43.8</v>
      </c>
      <c r="D106" s="15">
        <f t="shared" si="43"/>
        <v>2443.8000000000002</v>
      </c>
      <c r="E106" s="25">
        <f t="shared" si="44"/>
        <v>315.10000000000002</v>
      </c>
      <c r="F106" s="28">
        <f t="shared" si="45"/>
        <v>2758.9</v>
      </c>
      <c r="G106" s="28">
        <f t="shared" si="46"/>
        <v>2759</v>
      </c>
      <c r="H106" s="28">
        <f t="shared" si="47"/>
        <v>2759</v>
      </c>
      <c r="I106" s="39">
        <f t="shared" si="38"/>
        <v>9.9999999999909051E-2</v>
      </c>
      <c r="J106" s="32">
        <f t="shared" si="48"/>
        <v>2443.9</v>
      </c>
      <c r="K106" s="81">
        <f t="shared" si="49"/>
        <v>2759</v>
      </c>
      <c r="L106" s="254"/>
      <c r="M106" s="245"/>
      <c r="N106" s="250"/>
    </row>
    <row r="107" spans="1:14" s="241" customFormat="1" x14ac:dyDescent="0.3">
      <c r="A107" s="2" t="s">
        <v>43</v>
      </c>
      <c r="B107" s="3"/>
      <c r="C107" s="70">
        <f t="shared" si="42"/>
        <v>60.1</v>
      </c>
      <c r="D107" s="15">
        <f t="shared" si="43"/>
        <v>2460.1</v>
      </c>
      <c r="E107" s="25">
        <f t="shared" si="44"/>
        <v>315.10000000000002</v>
      </c>
      <c r="F107" s="28">
        <f t="shared" si="45"/>
        <v>2775.2</v>
      </c>
      <c r="G107" s="28">
        <f t="shared" si="46"/>
        <v>2775</v>
      </c>
      <c r="H107" s="28">
        <f t="shared" si="47"/>
        <v>2775</v>
      </c>
      <c r="I107" s="39">
        <f t="shared" si="38"/>
        <v>-0.1999999999998181</v>
      </c>
      <c r="J107" s="32">
        <f t="shared" si="48"/>
        <v>2459.9</v>
      </c>
      <c r="K107" s="81">
        <f>H107</f>
        <v>2775</v>
      </c>
      <c r="L107" s="254"/>
      <c r="M107" s="245"/>
      <c r="N107" s="250"/>
    </row>
    <row r="108" spans="1:14" s="241" customFormat="1" x14ac:dyDescent="0.3">
      <c r="A108" s="2" t="s">
        <v>44</v>
      </c>
      <c r="B108" s="3"/>
      <c r="C108" s="70">
        <f t="shared" si="42"/>
        <v>56.7</v>
      </c>
      <c r="D108" s="15">
        <f t="shared" si="43"/>
        <v>2456.6999999999998</v>
      </c>
      <c r="E108" s="25">
        <f t="shared" si="44"/>
        <v>315.10000000000002</v>
      </c>
      <c r="F108" s="28">
        <f t="shared" si="45"/>
        <v>2771.7999999999997</v>
      </c>
      <c r="G108" s="28">
        <f t="shared" si="46"/>
        <v>2772</v>
      </c>
      <c r="H108" s="28">
        <f t="shared" si="47"/>
        <v>2772</v>
      </c>
      <c r="I108" s="39">
        <f t="shared" si="38"/>
        <v>0.20000000000027285</v>
      </c>
      <c r="J108" s="32">
        <f t="shared" si="48"/>
        <v>2456.9</v>
      </c>
      <c r="K108" s="81">
        <f t="shared" si="49"/>
        <v>2772</v>
      </c>
      <c r="L108" s="254"/>
      <c r="M108" s="245"/>
      <c r="N108" s="250"/>
    </row>
    <row r="109" spans="1:14" x14ac:dyDescent="0.3">
      <c r="A109" s="2" t="s">
        <v>45</v>
      </c>
      <c r="B109" s="3"/>
      <c r="C109" s="70">
        <f t="shared" si="42"/>
        <v>71.8</v>
      </c>
      <c r="D109" s="15">
        <f t="shared" si="43"/>
        <v>2471.8000000000002</v>
      </c>
      <c r="E109" s="25">
        <f t="shared" si="44"/>
        <v>315.10000000000002</v>
      </c>
      <c r="F109" s="28">
        <f t="shared" si="45"/>
        <v>2786.9</v>
      </c>
      <c r="G109" s="28">
        <f t="shared" si="46"/>
        <v>2787</v>
      </c>
      <c r="H109" s="28">
        <f t="shared" si="47"/>
        <v>2787</v>
      </c>
      <c r="I109" s="39">
        <f t="shared" si="38"/>
        <v>9.9999999999909051E-2</v>
      </c>
      <c r="J109" s="32">
        <f t="shared" si="48"/>
        <v>2471.9</v>
      </c>
      <c r="K109" s="81">
        <f t="shared" si="49"/>
        <v>2787</v>
      </c>
      <c r="L109" s="138"/>
      <c r="M109" s="190"/>
      <c r="N109" s="138"/>
    </row>
    <row r="110" spans="1:14" x14ac:dyDescent="0.3">
      <c r="A110" s="2" t="s">
        <v>46</v>
      </c>
      <c r="B110" s="3"/>
      <c r="C110" s="70">
        <f t="shared" si="42"/>
        <v>77.599999999999994</v>
      </c>
      <c r="D110" s="15">
        <f t="shared" si="43"/>
        <v>2477.6</v>
      </c>
      <c r="E110" s="25">
        <f t="shared" si="44"/>
        <v>315.10000000000002</v>
      </c>
      <c r="F110" s="28">
        <f t="shared" si="45"/>
        <v>2792.7</v>
      </c>
      <c r="G110" s="28">
        <f t="shared" si="46"/>
        <v>2793</v>
      </c>
      <c r="H110" s="28">
        <f t="shared" si="47"/>
        <v>2793</v>
      </c>
      <c r="I110" s="39">
        <f t="shared" si="38"/>
        <v>0.3000000000001819</v>
      </c>
      <c r="J110" s="32">
        <f t="shared" si="48"/>
        <v>2477.9</v>
      </c>
      <c r="K110" s="81">
        <f t="shared" si="49"/>
        <v>2793</v>
      </c>
      <c r="L110" s="138"/>
      <c r="M110" s="190"/>
      <c r="N110" s="138"/>
    </row>
    <row r="111" spans="1:14" x14ac:dyDescent="0.3">
      <c r="A111" s="2" t="s">
        <v>47</v>
      </c>
      <c r="B111" s="3"/>
      <c r="C111" s="70">
        <f t="shared" si="42"/>
        <v>90.8</v>
      </c>
      <c r="D111" s="15">
        <f t="shared" si="43"/>
        <v>2490.8000000000002</v>
      </c>
      <c r="E111" s="25">
        <f t="shared" si="44"/>
        <v>315.10000000000002</v>
      </c>
      <c r="F111" s="28">
        <f t="shared" si="45"/>
        <v>2805.9</v>
      </c>
      <c r="G111" s="28">
        <f t="shared" si="46"/>
        <v>2806</v>
      </c>
      <c r="H111" s="28">
        <f t="shared" si="47"/>
        <v>2806</v>
      </c>
      <c r="I111" s="39">
        <f t="shared" si="38"/>
        <v>9.9999999999909051E-2</v>
      </c>
      <c r="J111" s="32">
        <f t="shared" si="48"/>
        <v>2490.9</v>
      </c>
      <c r="K111" s="81">
        <f t="shared" si="49"/>
        <v>2806</v>
      </c>
      <c r="L111" s="169"/>
      <c r="M111" s="190"/>
      <c r="N111" s="138"/>
    </row>
    <row r="112" spans="1:14" x14ac:dyDescent="0.3">
      <c r="A112" s="6"/>
      <c r="B112" s="42"/>
      <c r="C112" s="236"/>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f t="shared" ref="C114:C134" si="50">C41</f>
        <v>50.3</v>
      </c>
      <c r="D114" s="15">
        <f t="shared" ref="D114:D128" si="51">$B$84+C114</f>
        <v>2450.3000000000002</v>
      </c>
      <c r="E114" s="25">
        <f t="shared" ref="E114:E134" si="52">$E$11</f>
        <v>315.10000000000002</v>
      </c>
      <c r="F114" s="28">
        <f t="shared" ref="F114:F134" si="53">D114+E114</f>
        <v>2765.4</v>
      </c>
      <c r="G114" s="28">
        <f t="shared" ref="G114:G134" si="54">ROUND(((F114*10)+0.4)/10,0)</f>
        <v>2765</v>
      </c>
      <c r="H114" s="28">
        <f t="shared" ref="H114:H134" si="55">IF(FLOOR(G114,1)&lt;1000,FLOOR(G114,1),FLOOR((G114),1))</f>
        <v>2765</v>
      </c>
      <c r="I114" s="39">
        <f t="shared" si="38"/>
        <v>-0.40000000000009095</v>
      </c>
      <c r="J114" s="32">
        <f t="shared" ref="J114:J134" si="56">I114+D114</f>
        <v>2449.9</v>
      </c>
      <c r="K114" s="81">
        <f t="shared" ref="K114:K134" si="57">H114</f>
        <v>2765</v>
      </c>
      <c r="L114" s="169"/>
      <c r="M114" s="190"/>
      <c r="N114" s="138"/>
    </row>
    <row r="115" spans="1:14" x14ac:dyDescent="0.3">
      <c r="A115" s="46" t="s">
        <v>49</v>
      </c>
      <c r="B115" s="130"/>
      <c r="C115" s="70">
        <f t="shared" si="50"/>
        <v>60.5</v>
      </c>
      <c r="D115" s="50">
        <f t="shared" si="51"/>
        <v>2460.5</v>
      </c>
      <c r="E115" s="25">
        <f t="shared" si="52"/>
        <v>315.10000000000002</v>
      </c>
      <c r="F115" s="32">
        <f t="shared" si="53"/>
        <v>2775.6</v>
      </c>
      <c r="G115" s="32">
        <f t="shared" si="54"/>
        <v>2776</v>
      </c>
      <c r="H115" s="28">
        <f t="shared" si="55"/>
        <v>2776</v>
      </c>
      <c r="I115" s="39">
        <f>H115-F115</f>
        <v>0.40000000000009095</v>
      </c>
      <c r="J115" s="32">
        <f t="shared" si="56"/>
        <v>2460.9</v>
      </c>
      <c r="K115" s="81">
        <f t="shared" si="57"/>
        <v>2776</v>
      </c>
      <c r="L115" s="149"/>
      <c r="M115" s="245"/>
      <c r="N115" s="138"/>
    </row>
    <row r="116" spans="1:14" x14ac:dyDescent="0.3">
      <c r="A116" s="2" t="s">
        <v>50</v>
      </c>
      <c r="B116" s="3"/>
      <c r="C116" s="70">
        <f t="shared" si="50"/>
        <v>77.5</v>
      </c>
      <c r="D116" s="50">
        <f t="shared" si="51"/>
        <v>2477.5</v>
      </c>
      <c r="E116" s="25">
        <f t="shared" si="52"/>
        <v>315.10000000000002</v>
      </c>
      <c r="F116" s="28">
        <f t="shared" si="53"/>
        <v>2792.6</v>
      </c>
      <c r="G116" s="28">
        <f t="shared" si="54"/>
        <v>2793</v>
      </c>
      <c r="H116" s="28">
        <f t="shared" si="55"/>
        <v>2793</v>
      </c>
      <c r="I116" s="39">
        <f t="shared" si="38"/>
        <v>0.40000000000009095</v>
      </c>
      <c r="J116" s="32">
        <f t="shared" si="56"/>
        <v>2477.9</v>
      </c>
      <c r="K116" s="81">
        <f t="shared" si="57"/>
        <v>2793</v>
      </c>
      <c r="L116" s="169"/>
      <c r="M116" s="190"/>
      <c r="N116" s="138"/>
    </row>
    <row r="117" spans="1:14" x14ac:dyDescent="0.3">
      <c r="A117" s="2" t="s">
        <v>51</v>
      </c>
      <c r="B117" s="3"/>
      <c r="C117" s="70">
        <f t="shared" si="50"/>
        <v>97.9</v>
      </c>
      <c r="D117" s="50">
        <f t="shared" si="51"/>
        <v>2497.9</v>
      </c>
      <c r="E117" s="25">
        <f t="shared" si="52"/>
        <v>315.10000000000002</v>
      </c>
      <c r="F117" s="28">
        <f t="shared" si="53"/>
        <v>2813</v>
      </c>
      <c r="G117" s="28">
        <f t="shared" si="54"/>
        <v>2813</v>
      </c>
      <c r="H117" s="28">
        <f t="shared" si="55"/>
        <v>2813</v>
      </c>
      <c r="I117" s="39">
        <f t="shared" si="38"/>
        <v>0</v>
      </c>
      <c r="J117" s="32">
        <f t="shared" si="56"/>
        <v>2497.9</v>
      </c>
      <c r="K117" s="81">
        <f t="shared" si="57"/>
        <v>2813</v>
      </c>
      <c r="L117" s="169"/>
      <c r="M117" s="190"/>
      <c r="N117" s="138"/>
    </row>
    <row r="118" spans="1:14" x14ac:dyDescent="0.3">
      <c r="A118" s="7" t="s">
        <v>52</v>
      </c>
      <c r="B118" s="16" t="s">
        <v>53</v>
      </c>
      <c r="C118" s="227">
        <f t="shared" si="50"/>
        <v>91.1</v>
      </c>
      <c r="D118" s="17">
        <f t="shared" si="51"/>
        <v>2491.1</v>
      </c>
      <c r="E118" s="318">
        <f t="shared" si="52"/>
        <v>315.10000000000002</v>
      </c>
      <c r="F118" s="26">
        <f t="shared" si="53"/>
        <v>2806.2</v>
      </c>
      <c r="G118" s="26">
        <f t="shared" si="54"/>
        <v>2806</v>
      </c>
      <c r="H118" s="26">
        <f t="shared" si="55"/>
        <v>2806</v>
      </c>
      <c r="I118" s="41">
        <f>H118-F118</f>
        <v>-0.1999999999998181</v>
      </c>
      <c r="J118" s="35">
        <f t="shared" si="56"/>
        <v>2490.9</v>
      </c>
      <c r="K118" s="262">
        <f>H118</f>
        <v>2806</v>
      </c>
      <c r="L118" s="169"/>
      <c r="M118" s="190"/>
      <c r="N118" s="138"/>
    </row>
    <row r="119" spans="1:14" x14ac:dyDescent="0.3">
      <c r="A119" s="2" t="s">
        <v>54</v>
      </c>
      <c r="B119" s="3"/>
      <c r="C119" s="70">
        <f t="shared" si="50"/>
        <v>111.8</v>
      </c>
      <c r="D119" s="50">
        <f t="shared" si="51"/>
        <v>2511.8000000000002</v>
      </c>
      <c r="E119" s="25">
        <f t="shared" si="52"/>
        <v>315.10000000000002</v>
      </c>
      <c r="F119" s="28">
        <f t="shared" si="53"/>
        <v>2826.9</v>
      </c>
      <c r="G119" s="28">
        <f t="shared" si="54"/>
        <v>2827</v>
      </c>
      <c r="H119" s="28">
        <f t="shared" si="55"/>
        <v>2827</v>
      </c>
      <c r="I119" s="38">
        <f>H119-F119</f>
        <v>9.9999999999909051E-2</v>
      </c>
      <c r="J119" s="32">
        <f t="shared" si="56"/>
        <v>2511.9</v>
      </c>
      <c r="K119" s="80">
        <f t="shared" si="57"/>
        <v>2827</v>
      </c>
      <c r="L119" s="169"/>
      <c r="M119" s="190"/>
      <c r="N119" s="138"/>
    </row>
    <row r="120" spans="1:14" x14ac:dyDescent="0.3">
      <c r="A120" s="2" t="s">
        <v>55</v>
      </c>
      <c r="B120" s="3"/>
      <c r="C120" s="70">
        <f t="shared" si="50"/>
        <v>136.1</v>
      </c>
      <c r="D120" s="50">
        <f t="shared" si="51"/>
        <v>2536.1</v>
      </c>
      <c r="E120" s="25">
        <f t="shared" si="52"/>
        <v>315.10000000000002</v>
      </c>
      <c r="F120" s="28">
        <f t="shared" si="53"/>
        <v>2851.2</v>
      </c>
      <c r="G120" s="28">
        <f t="shared" si="54"/>
        <v>2851</v>
      </c>
      <c r="H120" s="28">
        <f t="shared" si="55"/>
        <v>2851</v>
      </c>
      <c r="I120" s="38">
        <f t="shared" ref="I120:I134" si="58">H120-F120</f>
        <v>-0.1999999999998181</v>
      </c>
      <c r="J120" s="32">
        <f t="shared" si="56"/>
        <v>2535.9</v>
      </c>
      <c r="K120" s="80">
        <f t="shared" si="57"/>
        <v>2851</v>
      </c>
      <c r="L120" s="169"/>
      <c r="M120" s="190"/>
      <c r="N120" s="138"/>
    </row>
    <row r="121" spans="1:14" x14ac:dyDescent="0.3">
      <c r="A121" s="2" t="s">
        <v>56</v>
      </c>
      <c r="B121" s="3"/>
      <c r="C121" s="70">
        <f t="shared" si="50"/>
        <v>143.69999999999999</v>
      </c>
      <c r="D121" s="50">
        <f t="shared" si="51"/>
        <v>2543.6999999999998</v>
      </c>
      <c r="E121" s="25">
        <f t="shared" si="52"/>
        <v>315.10000000000002</v>
      </c>
      <c r="F121" s="28">
        <f t="shared" si="53"/>
        <v>2858.7999999999997</v>
      </c>
      <c r="G121" s="28">
        <f t="shared" si="54"/>
        <v>2859</v>
      </c>
      <c r="H121" s="28">
        <f t="shared" si="55"/>
        <v>2859</v>
      </c>
      <c r="I121" s="38">
        <f t="shared" si="58"/>
        <v>0.20000000000027285</v>
      </c>
      <c r="J121" s="32">
        <f t="shared" si="56"/>
        <v>2543.9</v>
      </c>
      <c r="K121" s="80">
        <f t="shared" si="57"/>
        <v>2859</v>
      </c>
      <c r="L121" s="169"/>
      <c r="M121" s="190"/>
      <c r="N121" s="138"/>
    </row>
    <row r="122" spans="1:14" x14ac:dyDescent="0.3">
      <c r="A122" s="2" t="s">
        <v>57</v>
      </c>
      <c r="B122" s="3"/>
      <c r="C122" s="70">
        <f t="shared" si="50"/>
        <v>163.5</v>
      </c>
      <c r="D122" s="50">
        <f t="shared" si="51"/>
        <v>2563.5</v>
      </c>
      <c r="E122" s="25">
        <f t="shared" si="52"/>
        <v>315.10000000000002</v>
      </c>
      <c r="F122" s="28">
        <f t="shared" si="53"/>
        <v>2878.6</v>
      </c>
      <c r="G122" s="28">
        <f t="shared" si="54"/>
        <v>2879</v>
      </c>
      <c r="H122" s="28">
        <f t="shared" si="55"/>
        <v>2879</v>
      </c>
      <c r="I122" s="38">
        <f t="shared" si="58"/>
        <v>0.40000000000009095</v>
      </c>
      <c r="J122" s="32">
        <f t="shared" si="56"/>
        <v>2563.9</v>
      </c>
      <c r="K122" s="80">
        <f t="shared" si="57"/>
        <v>2879</v>
      </c>
      <c r="L122" s="169"/>
      <c r="M122" s="190"/>
      <c r="N122" s="138"/>
    </row>
    <row r="123" spans="1:14" x14ac:dyDescent="0.3">
      <c r="A123" s="2" t="s">
        <v>58</v>
      </c>
      <c r="B123" s="3"/>
      <c r="C123" s="70">
        <f t="shared" si="50"/>
        <v>189</v>
      </c>
      <c r="D123" s="50">
        <f t="shared" si="51"/>
        <v>2589</v>
      </c>
      <c r="E123" s="25">
        <f t="shared" si="52"/>
        <v>315.10000000000002</v>
      </c>
      <c r="F123" s="28">
        <f t="shared" si="53"/>
        <v>2904.1</v>
      </c>
      <c r="G123" s="28">
        <f t="shared" si="54"/>
        <v>2904</v>
      </c>
      <c r="H123" s="28">
        <f t="shared" si="55"/>
        <v>2904</v>
      </c>
      <c r="I123" s="38">
        <f t="shared" si="58"/>
        <v>-9.9999999999909051E-2</v>
      </c>
      <c r="J123" s="32">
        <f t="shared" si="56"/>
        <v>2588.9</v>
      </c>
      <c r="K123" s="80">
        <f t="shared" si="57"/>
        <v>2904</v>
      </c>
      <c r="L123" s="169"/>
      <c r="M123" s="190"/>
      <c r="N123" s="138"/>
    </row>
    <row r="124" spans="1:14" x14ac:dyDescent="0.3">
      <c r="A124" s="2" t="s">
        <v>59</v>
      </c>
      <c r="B124" s="3"/>
      <c r="C124" s="70">
        <f t="shared" si="50"/>
        <v>167.4</v>
      </c>
      <c r="D124" s="50">
        <f t="shared" si="51"/>
        <v>2567.4</v>
      </c>
      <c r="E124" s="25">
        <f t="shared" si="52"/>
        <v>315.10000000000002</v>
      </c>
      <c r="F124" s="28">
        <f t="shared" si="53"/>
        <v>2882.5</v>
      </c>
      <c r="G124" s="28">
        <f t="shared" si="54"/>
        <v>2883</v>
      </c>
      <c r="H124" s="28">
        <f t="shared" si="55"/>
        <v>2883</v>
      </c>
      <c r="I124" s="38">
        <f t="shared" si="58"/>
        <v>0.5</v>
      </c>
      <c r="J124" s="32">
        <f t="shared" si="56"/>
        <v>2567.9</v>
      </c>
      <c r="K124" s="80">
        <f t="shared" si="57"/>
        <v>2883</v>
      </c>
      <c r="L124" s="169"/>
      <c r="M124" s="190"/>
      <c r="N124" s="138"/>
    </row>
    <row r="125" spans="1:14" x14ac:dyDescent="0.3">
      <c r="A125" s="2" t="s">
        <v>60</v>
      </c>
      <c r="B125" s="3"/>
      <c r="C125" s="70">
        <f t="shared" si="50"/>
        <v>168.5</v>
      </c>
      <c r="D125" s="50">
        <f t="shared" si="51"/>
        <v>2568.5</v>
      </c>
      <c r="E125" s="25">
        <f t="shared" si="52"/>
        <v>315.10000000000002</v>
      </c>
      <c r="F125" s="28">
        <f t="shared" si="53"/>
        <v>2883.6</v>
      </c>
      <c r="G125" s="28">
        <f t="shared" si="54"/>
        <v>2884</v>
      </c>
      <c r="H125" s="28">
        <f t="shared" si="55"/>
        <v>2884</v>
      </c>
      <c r="I125" s="38">
        <f t="shared" si="58"/>
        <v>0.40000000000009095</v>
      </c>
      <c r="J125" s="32">
        <f t="shared" si="56"/>
        <v>2568.9</v>
      </c>
      <c r="K125" s="80">
        <f t="shared" si="57"/>
        <v>2884</v>
      </c>
      <c r="L125" s="169"/>
      <c r="M125" s="190"/>
      <c r="N125" s="138"/>
    </row>
    <row r="126" spans="1:14" x14ac:dyDescent="0.3">
      <c r="A126" s="2" t="s">
        <v>61</v>
      </c>
      <c r="B126" s="3"/>
      <c r="C126" s="70">
        <f t="shared" si="50"/>
        <v>188.3</v>
      </c>
      <c r="D126" s="50">
        <f t="shared" si="51"/>
        <v>2588.3000000000002</v>
      </c>
      <c r="E126" s="25">
        <f t="shared" si="52"/>
        <v>315.10000000000002</v>
      </c>
      <c r="F126" s="28">
        <f t="shared" si="53"/>
        <v>2903.4</v>
      </c>
      <c r="G126" s="28">
        <f t="shared" si="54"/>
        <v>2903</v>
      </c>
      <c r="H126" s="28">
        <f t="shared" si="55"/>
        <v>2903</v>
      </c>
      <c r="I126" s="38">
        <f t="shared" si="58"/>
        <v>-0.40000000000009095</v>
      </c>
      <c r="J126" s="32">
        <f t="shared" si="56"/>
        <v>2587.9</v>
      </c>
      <c r="K126" s="80">
        <f t="shared" si="57"/>
        <v>2903</v>
      </c>
      <c r="L126" s="169"/>
      <c r="M126" s="190"/>
      <c r="N126" s="138"/>
    </row>
    <row r="127" spans="1:14" x14ac:dyDescent="0.3">
      <c r="A127" s="5" t="s">
        <v>71</v>
      </c>
      <c r="B127" s="3"/>
      <c r="C127" s="70">
        <f t="shared" si="50"/>
        <v>77.5</v>
      </c>
      <c r="D127" s="50">
        <f t="shared" si="51"/>
        <v>2477.5</v>
      </c>
      <c r="E127" s="25">
        <f t="shared" si="52"/>
        <v>315.10000000000002</v>
      </c>
      <c r="F127" s="28">
        <f t="shared" si="53"/>
        <v>2792.6</v>
      </c>
      <c r="G127" s="28">
        <f t="shared" si="54"/>
        <v>2793</v>
      </c>
      <c r="H127" s="28">
        <f t="shared" si="55"/>
        <v>2793</v>
      </c>
      <c r="I127" s="38">
        <f t="shared" si="58"/>
        <v>0.40000000000009095</v>
      </c>
      <c r="J127" s="32">
        <f t="shared" si="56"/>
        <v>2477.9</v>
      </c>
      <c r="K127" s="80">
        <f t="shared" si="57"/>
        <v>2793</v>
      </c>
      <c r="L127" s="169"/>
      <c r="M127" s="190"/>
      <c r="N127" s="138"/>
    </row>
    <row r="128" spans="1:14" x14ac:dyDescent="0.3">
      <c r="A128" s="5" t="s">
        <v>72</v>
      </c>
      <c r="B128" s="3"/>
      <c r="C128" s="70">
        <f t="shared" si="50"/>
        <v>97.9</v>
      </c>
      <c r="D128" s="50">
        <f t="shared" si="51"/>
        <v>2497.9</v>
      </c>
      <c r="E128" s="25">
        <f t="shared" si="52"/>
        <v>315.10000000000002</v>
      </c>
      <c r="F128" s="28">
        <f t="shared" si="53"/>
        <v>2813</v>
      </c>
      <c r="G128" s="28">
        <f t="shared" si="54"/>
        <v>2813</v>
      </c>
      <c r="H128" s="28">
        <f t="shared" si="55"/>
        <v>2813</v>
      </c>
      <c r="I128" s="38">
        <f t="shared" si="58"/>
        <v>0</v>
      </c>
      <c r="J128" s="32">
        <f t="shared" si="56"/>
        <v>2497.9</v>
      </c>
      <c r="K128" s="80">
        <f t="shared" si="57"/>
        <v>2813</v>
      </c>
      <c r="L128" s="169"/>
      <c r="M128" s="190"/>
      <c r="N128" s="138"/>
    </row>
    <row r="129" spans="1:14" x14ac:dyDescent="0.3">
      <c r="A129" s="5" t="s">
        <v>73</v>
      </c>
      <c r="B129" s="3"/>
      <c r="C129" s="70">
        <f t="shared" si="50"/>
        <v>111.8</v>
      </c>
      <c r="D129" s="15">
        <f t="shared" ref="D129:D134" si="59">$B$84+C129</f>
        <v>2511.8000000000002</v>
      </c>
      <c r="E129" s="25">
        <f t="shared" si="52"/>
        <v>315.10000000000002</v>
      </c>
      <c r="F129" s="28">
        <f t="shared" si="53"/>
        <v>2826.9</v>
      </c>
      <c r="G129" s="28">
        <f t="shared" si="54"/>
        <v>2827</v>
      </c>
      <c r="H129" s="28">
        <f t="shared" si="55"/>
        <v>2827</v>
      </c>
      <c r="I129" s="38">
        <f t="shared" si="58"/>
        <v>9.9999999999909051E-2</v>
      </c>
      <c r="J129" s="32">
        <f t="shared" si="56"/>
        <v>2511.9</v>
      </c>
      <c r="K129" s="80">
        <f t="shared" si="57"/>
        <v>2827</v>
      </c>
      <c r="L129" s="169"/>
      <c r="M129" s="190"/>
      <c r="N129" s="138"/>
    </row>
    <row r="130" spans="1:14" x14ac:dyDescent="0.3">
      <c r="A130" s="5" t="s">
        <v>74</v>
      </c>
      <c r="B130" s="3"/>
      <c r="C130" s="70">
        <f t="shared" si="50"/>
        <v>136.1</v>
      </c>
      <c r="D130" s="15">
        <f t="shared" si="59"/>
        <v>2536.1</v>
      </c>
      <c r="E130" s="25">
        <f t="shared" si="52"/>
        <v>315.10000000000002</v>
      </c>
      <c r="F130" s="28">
        <f t="shared" si="53"/>
        <v>2851.2</v>
      </c>
      <c r="G130" s="28">
        <f t="shared" si="54"/>
        <v>2851</v>
      </c>
      <c r="H130" s="28">
        <f t="shared" si="55"/>
        <v>2851</v>
      </c>
      <c r="I130" s="38">
        <f t="shared" si="58"/>
        <v>-0.1999999999998181</v>
      </c>
      <c r="J130" s="32">
        <f t="shared" si="56"/>
        <v>2535.9</v>
      </c>
      <c r="K130" s="80">
        <f t="shared" si="57"/>
        <v>2851</v>
      </c>
      <c r="L130" s="169"/>
      <c r="M130" s="190"/>
      <c r="N130" s="138"/>
    </row>
    <row r="131" spans="1:14" x14ac:dyDescent="0.3">
      <c r="A131" s="5" t="s">
        <v>75</v>
      </c>
      <c r="B131" s="3"/>
      <c r="C131" s="70">
        <f t="shared" si="50"/>
        <v>143.69999999999999</v>
      </c>
      <c r="D131" s="15">
        <f t="shared" si="59"/>
        <v>2543.6999999999998</v>
      </c>
      <c r="E131" s="25">
        <f t="shared" si="52"/>
        <v>315.10000000000002</v>
      </c>
      <c r="F131" s="28">
        <f t="shared" si="53"/>
        <v>2858.7999999999997</v>
      </c>
      <c r="G131" s="28">
        <f t="shared" si="54"/>
        <v>2859</v>
      </c>
      <c r="H131" s="28">
        <f t="shared" si="55"/>
        <v>2859</v>
      </c>
      <c r="I131" s="38">
        <f t="shared" si="58"/>
        <v>0.20000000000027285</v>
      </c>
      <c r="J131" s="32">
        <f t="shared" si="56"/>
        <v>2543.9</v>
      </c>
      <c r="K131" s="80">
        <f t="shared" si="57"/>
        <v>2859</v>
      </c>
      <c r="L131" s="169"/>
      <c r="M131" s="190"/>
      <c r="N131" s="138"/>
    </row>
    <row r="132" spans="1:14" x14ac:dyDescent="0.3">
      <c r="A132" s="5" t="s">
        <v>76</v>
      </c>
      <c r="B132" s="3"/>
      <c r="C132" s="70">
        <f t="shared" si="50"/>
        <v>163.5</v>
      </c>
      <c r="D132" s="15">
        <f t="shared" si="59"/>
        <v>2563.5</v>
      </c>
      <c r="E132" s="25">
        <f t="shared" si="52"/>
        <v>315.10000000000002</v>
      </c>
      <c r="F132" s="28">
        <f t="shared" si="53"/>
        <v>2878.6</v>
      </c>
      <c r="G132" s="28">
        <f t="shared" si="54"/>
        <v>2879</v>
      </c>
      <c r="H132" s="28">
        <f t="shared" si="55"/>
        <v>2879</v>
      </c>
      <c r="I132" s="38">
        <f t="shared" si="58"/>
        <v>0.40000000000009095</v>
      </c>
      <c r="J132" s="32">
        <f t="shared" si="56"/>
        <v>2563.9</v>
      </c>
      <c r="K132" s="80">
        <f t="shared" si="57"/>
        <v>2879</v>
      </c>
      <c r="L132" s="138"/>
      <c r="M132" s="190"/>
      <c r="N132" s="138"/>
    </row>
    <row r="133" spans="1:14" x14ac:dyDescent="0.3">
      <c r="A133" s="5" t="s">
        <v>77</v>
      </c>
      <c r="B133" s="3"/>
      <c r="C133" s="70">
        <f t="shared" si="50"/>
        <v>189</v>
      </c>
      <c r="D133" s="15">
        <f t="shared" si="59"/>
        <v>2589</v>
      </c>
      <c r="E133" s="25">
        <f t="shared" si="52"/>
        <v>315.10000000000002</v>
      </c>
      <c r="F133" s="28">
        <f t="shared" si="53"/>
        <v>2904.1</v>
      </c>
      <c r="G133" s="28">
        <f t="shared" si="54"/>
        <v>2904</v>
      </c>
      <c r="H133" s="28">
        <f t="shared" si="55"/>
        <v>2904</v>
      </c>
      <c r="I133" s="38">
        <f t="shared" si="58"/>
        <v>-9.9999999999909051E-2</v>
      </c>
      <c r="J133" s="32">
        <f t="shared" si="56"/>
        <v>2588.9</v>
      </c>
      <c r="K133" s="80">
        <f t="shared" si="57"/>
        <v>2904</v>
      </c>
      <c r="L133" s="138"/>
      <c r="M133" s="190"/>
      <c r="N133" s="138"/>
    </row>
    <row r="134" spans="1:14" x14ac:dyDescent="0.3">
      <c r="A134" s="5" t="s">
        <v>78</v>
      </c>
      <c r="B134" s="3"/>
      <c r="C134" s="70">
        <f t="shared" si="50"/>
        <v>188.3</v>
      </c>
      <c r="D134" s="15">
        <f t="shared" si="59"/>
        <v>2588.3000000000002</v>
      </c>
      <c r="E134" s="25">
        <f t="shared" si="52"/>
        <v>315.10000000000002</v>
      </c>
      <c r="F134" s="28">
        <f t="shared" si="53"/>
        <v>2903.4</v>
      </c>
      <c r="G134" s="28">
        <f t="shared" si="54"/>
        <v>2903</v>
      </c>
      <c r="H134" s="28">
        <f t="shared" si="55"/>
        <v>2903</v>
      </c>
      <c r="I134" s="38">
        <f t="shared" si="58"/>
        <v>-0.40000000000009095</v>
      </c>
      <c r="J134" s="32">
        <f t="shared" si="56"/>
        <v>2587.9</v>
      </c>
      <c r="K134" s="80">
        <f t="shared" si="57"/>
        <v>2903</v>
      </c>
      <c r="L134" s="169"/>
      <c r="M134" s="190"/>
      <c r="N134" s="138"/>
    </row>
    <row r="135" spans="1:14" x14ac:dyDescent="0.3">
      <c r="A135" s="8"/>
      <c r="B135" s="42"/>
      <c r="C135" s="236"/>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2400</v>
      </c>
      <c r="C137" s="70">
        <f t="shared" ref="C137:C143" si="60">C64</f>
        <v>91.2</v>
      </c>
      <c r="D137" s="15">
        <f t="shared" ref="D137:D143" si="61">$B$84+C137</f>
        <v>2491.1999999999998</v>
      </c>
      <c r="E137" s="25">
        <f t="shared" ref="E137:E143" si="62">$E$11</f>
        <v>315.10000000000002</v>
      </c>
      <c r="F137" s="28">
        <f t="shared" ref="F137:F143" si="63">D137+E137</f>
        <v>2806.2999999999997</v>
      </c>
      <c r="G137" s="28">
        <f t="shared" ref="G137:G143" si="64">ROUND(((F137*10)+0.4)/10,0)</f>
        <v>2806</v>
      </c>
      <c r="H137" s="28">
        <f t="shared" ref="H137:H143" si="65">IF(FLOOR(G137,1)&lt;1000,FLOOR(G137,1),FLOOR((G137),1))</f>
        <v>2806</v>
      </c>
      <c r="I137" s="39">
        <f t="shared" si="38"/>
        <v>-0.29999999999972715</v>
      </c>
      <c r="J137" s="32">
        <f t="shared" ref="J137:J143" si="66">I137+D137</f>
        <v>2490.9</v>
      </c>
      <c r="K137" s="81">
        <f t="shared" ref="K137:K143" si="67">H137</f>
        <v>2806</v>
      </c>
      <c r="L137" s="169"/>
      <c r="M137" s="190"/>
      <c r="N137" s="138"/>
    </row>
    <row r="138" spans="1:14" x14ac:dyDescent="0.3">
      <c r="A138" s="2" t="s">
        <v>63</v>
      </c>
      <c r="B138" s="3"/>
      <c r="C138" s="70">
        <f t="shared" si="60"/>
        <v>117.3</v>
      </c>
      <c r="D138" s="15">
        <f t="shared" si="61"/>
        <v>2517.3000000000002</v>
      </c>
      <c r="E138" s="25">
        <f t="shared" si="62"/>
        <v>315.10000000000002</v>
      </c>
      <c r="F138" s="28">
        <f t="shared" si="63"/>
        <v>2832.4</v>
      </c>
      <c r="G138" s="28">
        <f t="shared" si="64"/>
        <v>2832</v>
      </c>
      <c r="H138" s="28">
        <f t="shared" si="65"/>
        <v>2832</v>
      </c>
      <c r="I138" s="39">
        <f t="shared" si="38"/>
        <v>-0.40000000000009095</v>
      </c>
      <c r="J138" s="32">
        <f t="shared" si="66"/>
        <v>2516.9</v>
      </c>
      <c r="K138" s="81">
        <f t="shared" si="67"/>
        <v>2832</v>
      </c>
      <c r="L138" s="169"/>
      <c r="M138" s="190"/>
      <c r="N138" s="138"/>
    </row>
    <row r="139" spans="1:14" x14ac:dyDescent="0.3">
      <c r="A139" s="2" t="s">
        <v>64</v>
      </c>
      <c r="B139" s="3"/>
      <c r="C139" s="70">
        <f t="shared" si="60"/>
        <v>136.6</v>
      </c>
      <c r="D139" s="15">
        <f t="shared" si="61"/>
        <v>2536.6</v>
      </c>
      <c r="E139" s="25">
        <f t="shared" si="62"/>
        <v>315.10000000000002</v>
      </c>
      <c r="F139" s="28">
        <f t="shared" si="63"/>
        <v>2851.7</v>
      </c>
      <c r="G139" s="28">
        <f t="shared" si="64"/>
        <v>2852</v>
      </c>
      <c r="H139" s="28">
        <f t="shared" si="65"/>
        <v>2852</v>
      </c>
      <c r="I139" s="39">
        <f t="shared" si="38"/>
        <v>0.3000000000001819</v>
      </c>
      <c r="J139" s="32">
        <f t="shared" si="66"/>
        <v>2536.9</v>
      </c>
      <c r="K139" s="81">
        <f t="shared" si="67"/>
        <v>2852</v>
      </c>
      <c r="L139" s="169"/>
      <c r="M139" s="190"/>
      <c r="N139" s="138"/>
    </row>
    <row r="140" spans="1:14" x14ac:dyDescent="0.3">
      <c r="A140" s="2" t="s">
        <v>65</v>
      </c>
      <c r="B140" s="3"/>
      <c r="C140" s="70">
        <f t="shared" si="60"/>
        <v>133.9</v>
      </c>
      <c r="D140" s="15">
        <f t="shared" si="61"/>
        <v>2533.9</v>
      </c>
      <c r="E140" s="25">
        <f t="shared" si="62"/>
        <v>315.10000000000002</v>
      </c>
      <c r="F140" s="28">
        <f t="shared" si="63"/>
        <v>2849</v>
      </c>
      <c r="G140" s="28">
        <f t="shared" si="64"/>
        <v>2849</v>
      </c>
      <c r="H140" s="28">
        <f t="shared" si="65"/>
        <v>2849</v>
      </c>
      <c r="I140" s="39">
        <f t="shared" si="38"/>
        <v>0</v>
      </c>
      <c r="J140" s="32">
        <f t="shared" si="66"/>
        <v>2533.9</v>
      </c>
      <c r="K140" s="81">
        <f t="shared" si="67"/>
        <v>2849</v>
      </c>
      <c r="L140" s="169"/>
      <c r="M140" s="190"/>
      <c r="N140" s="138"/>
    </row>
    <row r="141" spans="1:14" x14ac:dyDescent="0.3">
      <c r="A141" s="2" t="s">
        <v>66</v>
      </c>
      <c r="B141" s="3"/>
      <c r="C141" s="70">
        <f t="shared" si="60"/>
        <v>142.19999999999999</v>
      </c>
      <c r="D141" s="15">
        <f t="shared" si="61"/>
        <v>2542.1999999999998</v>
      </c>
      <c r="E141" s="25">
        <f t="shared" si="62"/>
        <v>315.10000000000002</v>
      </c>
      <c r="F141" s="28">
        <f t="shared" si="63"/>
        <v>2857.2999999999997</v>
      </c>
      <c r="G141" s="28">
        <f t="shared" si="64"/>
        <v>2857</v>
      </c>
      <c r="H141" s="28">
        <f t="shared" si="65"/>
        <v>2857</v>
      </c>
      <c r="I141" s="39">
        <f t="shared" si="38"/>
        <v>-0.29999999999972715</v>
      </c>
      <c r="J141" s="32">
        <f t="shared" si="66"/>
        <v>2541.9</v>
      </c>
      <c r="K141" s="81">
        <f t="shared" si="67"/>
        <v>2857</v>
      </c>
      <c r="L141" s="141"/>
      <c r="M141" s="190"/>
      <c r="N141" s="138"/>
    </row>
    <row r="142" spans="1:14" x14ac:dyDescent="0.3">
      <c r="A142" s="2" t="s">
        <v>67</v>
      </c>
      <c r="B142" s="3"/>
      <c r="C142" s="70">
        <f t="shared" si="60"/>
        <v>141.69999999999999</v>
      </c>
      <c r="D142" s="15">
        <f t="shared" si="61"/>
        <v>2541.6999999999998</v>
      </c>
      <c r="E142" s="25">
        <f t="shared" si="62"/>
        <v>315.10000000000002</v>
      </c>
      <c r="F142" s="28">
        <f t="shared" si="63"/>
        <v>2856.7999999999997</v>
      </c>
      <c r="G142" s="28">
        <f t="shared" si="64"/>
        <v>2857</v>
      </c>
      <c r="H142" s="28">
        <f t="shared" si="65"/>
        <v>2857</v>
      </c>
      <c r="I142" s="39">
        <f t="shared" si="38"/>
        <v>0.20000000000027285</v>
      </c>
      <c r="J142" s="32">
        <f t="shared" si="66"/>
        <v>2541.9</v>
      </c>
      <c r="K142" s="81">
        <f t="shared" si="67"/>
        <v>2857</v>
      </c>
      <c r="L142" s="136"/>
      <c r="M142" s="190"/>
      <c r="N142" s="138"/>
    </row>
    <row r="143" spans="1:14" x14ac:dyDescent="0.3">
      <c r="A143" s="2" t="s">
        <v>68</v>
      </c>
      <c r="B143" s="3"/>
      <c r="C143" s="70">
        <f t="shared" si="60"/>
        <v>159.5</v>
      </c>
      <c r="D143" s="15">
        <f t="shared" si="61"/>
        <v>2559.5</v>
      </c>
      <c r="E143" s="25">
        <f t="shared" si="62"/>
        <v>315.10000000000002</v>
      </c>
      <c r="F143" s="28">
        <f t="shared" si="63"/>
        <v>2874.6</v>
      </c>
      <c r="G143" s="28">
        <f t="shared" si="64"/>
        <v>2875</v>
      </c>
      <c r="H143" s="28">
        <f t="shared" si="65"/>
        <v>2875</v>
      </c>
      <c r="I143" s="39">
        <f t="shared" si="38"/>
        <v>0.40000000000009095</v>
      </c>
      <c r="J143" s="32">
        <f t="shared" si="66"/>
        <v>2559.9</v>
      </c>
      <c r="K143" s="81">
        <f t="shared" si="67"/>
        <v>2875</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2"/>
    </row>
    <row r="146" spans="1:14" x14ac:dyDescent="0.3">
      <c r="A146" s="111"/>
      <c r="B146" s="13"/>
      <c r="C146" s="13"/>
      <c r="D146" s="13"/>
      <c r="E146" s="13"/>
      <c r="F146" s="13"/>
      <c r="G146" s="13"/>
      <c r="H146" s="13"/>
      <c r="I146" s="13"/>
      <c r="J146" s="13"/>
      <c r="K146" s="142"/>
      <c r="L146" s="1"/>
      <c r="M146" s="190"/>
    </row>
    <row r="147" spans="1:14" x14ac:dyDescent="0.3">
      <c r="A147" s="2"/>
      <c r="C147" s="234"/>
      <c r="D147" s="361" t="str">
        <f>D2</f>
        <v>PETROL PUMP PRICES BY ZONE IN THE REPUBLIC OF SOUTH AFRICA</v>
      </c>
      <c r="E147" s="361"/>
      <c r="F147" s="361"/>
      <c r="G147" s="361"/>
      <c r="H147" s="361"/>
      <c r="I147" s="361"/>
      <c r="J147" s="3"/>
      <c r="K147" s="64"/>
      <c r="L147" s="1"/>
      <c r="M147" s="190"/>
    </row>
    <row r="148" spans="1:14" x14ac:dyDescent="0.3">
      <c r="A148" s="2"/>
      <c r="E148" s="3"/>
      <c r="I148" s="3"/>
      <c r="K148" s="57"/>
      <c r="L148" s="1"/>
      <c r="M148" s="190"/>
    </row>
    <row r="149" spans="1:14" ht="12" customHeight="1" x14ac:dyDescent="0.3">
      <c r="A149" s="2"/>
      <c r="D149" s="359" t="s">
        <v>95</v>
      </c>
      <c r="E149" s="360"/>
      <c r="F149" s="360"/>
      <c r="G149" s="126"/>
      <c r="H149" s="361" t="str">
        <f>H4</f>
        <v>EFFECTIVE 03 JUNE 2026</v>
      </c>
      <c r="I149" s="358"/>
      <c r="J149" s="358"/>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1" customFormat="1" x14ac:dyDescent="0.3">
      <c r="A156" s="4" t="s">
        <v>25</v>
      </c>
      <c r="B156" s="100">
        <f>B84</f>
        <v>2400</v>
      </c>
      <c r="C156" s="227">
        <f t="shared" ref="C156:C172" si="68">C11</f>
        <v>3.9</v>
      </c>
      <c r="D156" s="14">
        <f t="shared" ref="D156:D172" si="69">$B$156+C156</f>
        <v>2403.9</v>
      </c>
      <c r="E156" s="29">
        <f t="shared" ref="E156:E172" si="70">$E$11</f>
        <v>315.10000000000002</v>
      </c>
      <c r="F156" s="29">
        <f t="shared" ref="F156:F172" si="71">D156+E156</f>
        <v>2719</v>
      </c>
      <c r="G156" s="29">
        <f t="shared" ref="G156:G172" si="72">ROUND(((F156*10)+0.4)/10,0)</f>
        <v>2719</v>
      </c>
      <c r="H156" s="29">
        <f>IF(FLOOR(G156,1)&lt;1000,FLOOR(G156,1),FLOOR((G156),1))</f>
        <v>2719</v>
      </c>
      <c r="I156" s="194">
        <f t="shared" ref="I156:I215" si="73">H156-F156</f>
        <v>0</v>
      </c>
      <c r="J156" s="29">
        <f t="shared" ref="J156:J172" si="74">I156+D156</f>
        <v>2403.9</v>
      </c>
      <c r="K156" s="325">
        <f>H156</f>
        <v>2719</v>
      </c>
      <c r="L156" s="245"/>
      <c r="M156" s="245"/>
      <c r="N156" s="250"/>
    </row>
    <row r="157" spans="1:14" s="241" customFormat="1" x14ac:dyDescent="0.3">
      <c r="A157" s="2" t="s">
        <v>26</v>
      </c>
      <c r="B157" s="3"/>
      <c r="C157" s="70">
        <f t="shared" si="68"/>
        <v>10.3</v>
      </c>
      <c r="D157" s="15">
        <f t="shared" si="69"/>
        <v>2410.3000000000002</v>
      </c>
      <c r="E157" s="25">
        <f t="shared" si="70"/>
        <v>315.10000000000002</v>
      </c>
      <c r="F157" s="28">
        <f t="shared" si="71"/>
        <v>2725.4</v>
      </c>
      <c r="G157" s="28">
        <f t="shared" si="72"/>
        <v>2725</v>
      </c>
      <c r="H157" s="28">
        <f>IF(FLOOR(G157,1)&lt;1000,FLOOR(G157,1),FLOOR((G157),1))</f>
        <v>2725</v>
      </c>
      <c r="I157" s="38">
        <f t="shared" si="73"/>
        <v>-0.40000000000009095</v>
      </c>
      <c r="J157" s="28">
        <f t="shared" si="74"/>
        <v>2409.9</v>
      </c>
      <c r="K157" s="80">
        <f t="shared" ref="K157:K172" si="75">H157</f>
        <v>2725</v>
      </c>
      <c r="L157" s="245"/>
      <c r="M157" s="245"/>
      <c r="N157" s="250"/>
    </row>
    <row r="158" spans="1:14" s="241" customFormat="1" x14ac:dyDescent="0.3">
      <c r="A158" s="2" t="s">
        <v>27</v>
      </c>
      <c r="B158" s="3"/>
      <c r="C158" s="70">
        <f t="shared" si="68"/>
        <v>16.100000000000001</v>
      </c>
      <c r="D158" s="15">
        <f t="shared" si="69"/>
        <v>2416.1</v>
      </c>
      <c r="E158" s="25">
        <f t="shared" si="70"/>
        <v>315.10000000000002</v>
      </c>
      <c r="F158" s="28">
        <f t="shared" si="71"/>
        <v>2731.2</v>
      </c>
      <c r="G158" s="28">
        <f t="shared" si="72"/>
        <v>2731</v>
      </c>
      <c r="H158" s="28">
        <f t="shared" ref="H158:H172" si="76">IF(FLOOR(G158,1)&lt;1000,FLOOR(G158,1),FLOOR((G158),1))</f>
        <v>2731</v>
      </c>
      <c r="I158" s="38">
        <f t="shared" si="73"/>
        <v>-0.1999999999998181</v>
      </c>
      <c r="J158" s="28">
        <f t="shared" si="74"/>
        <v>2415.9</v>
      </c>
      <c r="K158" s="80">
        <f t="shared" si="75"/>
        <v>2731</v>
      </c>
      <c r="L158" s="245"/>
      <c r="M158" s="245"/>
      <c r="N158" s="250"/>
    </row>
    <row r="159" spans="1:14" s="241" customFormat="1" x14ac:dyDescent="0.3">
      <c r="A159" s="2" t="s">
        <v>28</v>
      </c>
      <c r="B159" s="3"/>
      <c r="C159" s="70">
        <f t="shared" si="68"/>
        <v>23.7</v>
      </c>
      <c r="D159" s="15">
        <f t="shared" si="69"/>
        <v>2423.6999999999998</v>
      </c>
      <c r="E159" s="25">
        <f t="shared" si="70"/>
        <v>315.10000000000002</v>
      </c>
      <c r="F159" s="28">
        <f t="shared" si="71"/>
        <v>2738.7999999999997</v>
      </c>
      <c r="G159" s="28">
        <f t="shared" si="72"/>
        <v>2739</v>
      </c>
      <c r="H159" s="28">
        <f t="shared" si="76"/>
        <v>2739</v>
      </c>
      <c r="I159" s="39">
        <f t="shared" si="73"/>
        <v>0.20000000000027285</v>
      </c>
      <c r="J159" s="32">
        <f t="shared" si="74"/>
        <v>2423.9</v>
      </c>
      <c r="K159" s="81">
        <f t="shared" si="75"/>
        <v>2739</v>
      </c>
      <c r="L159" s="245"/>
      <c r="M159" s="245"/>
      <c r="N159" s="250"/>
    </row>
    <row r="160" spans="1:14" s="241" customFormat="1" x14ac:dyDescent="0.3">
      <c r="A160" s="2" t="s">
        <v>29</v>
      </c>
      <c r="B160" s="3"/>
      <c r="C160" s="70">
        <f t="shared" si="68"/>
        <v>34.4</v>
      </c>
      <c r="D160" s="15">
        <f t="shared" si="69"/>
        <v>2434.4</v>
      </c>
      <c r="E160" s="25">
        <f t="shared" si="70"/>
        <v>315.10000000000002</v>
      </c>
      <c r="F160" s="28">
        <f t="shared" si="71"/>
        <v>2749.5</v>
      </c>
      <c r="G160" s="28">
        <f t="shared" si="72"/>
        <v>2750</v>
      </c>
      <c r="H160" s="28">
        <f t="shared" si="76"/>
        <v>2750</v>
      </c>
      <c r="I160" s="39">
        <f t="shared" si="73"/>
        <v>0.5</v>
      </c>
      <c r="J160" s="32">
        <f t="shared" si="74"/>
        <v>2434.9</v>
      </c>
      <c r="K160" s="81">
        <f t="shared" si="75"/>
        <v>2750</v>
      </c>
      <c r="L160" s="245"/>
      <c r="M160" s="245"/>
      <c r="N160" s="250"/>
    </row>
    <row r="161" spans="1:14" s="241" customFormat="1" x14ac:dyDescent="0.3">
      <c r="A161" s="2" t="s">
        <v>30</v>
      </c>
      <c r="B161" s="3"/>
      <c r="C161" s="70">
        <f t="shared" si="68"/>
        <v>49.8</v>
      </c>
      <c r="D161" s="15">
        <f t="shared" si="69"/>
        <v>2449.8000000000002</v>
      </c>
      <c r="E161" s="25">
        <f t="shared" si="70"/>
        <v>315.10000000000002</v>
      </c>
      <c r="F161" s="28">
        <f t="shared" si="71"/>
        <v>2764.9</v>
      </c>
      <c r="G161" s="28">
        <f t="shared" si="72"/>
        <v>2765</v>
      </c>
      <c r="H161" s="28">
        <f t="shared" si="76"/>
        <v>2765</v>
      </c>
      <c r="I161" s="39">
        <f t="shared" si="73"/>
        <v>9.9999999999909051E-2</v>
      </c>
      <c r="J161" s="32">
        <f t="shared" si="74"/>
        <v>2449.9</v>
      </c>
      <c r="K161" s="81">
        <f t="shared" si="75"/>
        <v>2765</v>
      </c>
      <c r="L161" s="245"/>
      <c r="M161" s="245"/>
      <c r="N161" s="250"/>
    </row>
    <row r="162" spans="1:14" s="241" customFormat="1" x14ac:dyDescent="0.3">
      <c r="A162" s="2" t="s">
        <v>31</v>
      </c>
      <c r="B162" s="3"/>
      <c r="C162" s="70">
        <f t="shared" si="68"/>
        <v>63.5</v>
      </c>
      <c r="D162" s="15">
        <f t="shared" si="69"/>
        <v>2463.5</v>
      </c>
      <c r="E162" s="25">
        <f t="shared" si="70"/>
        <v>315.10000000000002</v>
      </c>
      <c r="F162" s="28">
        <f t="shared" si="71"/>
        <v>2778.6</v>
      </c>
      <c r="G162" s="28">
        <f t="shared" si="72"/>
        <v>2779</v>
      </c>
      <c r="H162" s="28">
        <f t="shared" si="76"/>
        <v>2779</v>
      </c>
      <c r="I162" s="39">
        <f t="shared" si="73"/>
        <v>0.40000000000009095</v>
      </c>
      <c r="J162" s="32">
        <f t="shared" si="74"/>
        <v>2463.9</v>
      </c>
      <c r="K162" s="81">
        <f t="shared" si="75"/>
        <v>2779</v>
      </c>
      <c r="L162" s="245"/>
      <c r="M162" s="245"/>
      <c r="N162" s="250"/>
    </row>
    <row r="163" spans="1:14" s="241" customFormat="1" x14ac:dyDescent="0.3">
      <c r="A163" s="2" t="s">
        <v>32</v>
      </c>
      <c r="B163" s="3"/>
      <c r="C163" s="70">
        <f t="shared" si="68"/>
        <v>89.7</v>
      </c>
      <c r="D163" s="15">
        <f t="shared" si="69"/>
        <v>2489.6999999999998</v>
      </c>
      <c r="E163" s="25">
        <f t="shared" si="70"/>
        <v>315.10000000000002</v>
      </c>
      <c r="F163" s="28">
        <f t="shared" si="71"/>
        <v>2804.7999999999997</v>
      </c>
      <c r="G163" s="28">
        <f t="shared" si="72"/>
        <v>2805</v>
      </c>
      <c r="H163" s="28">
        <f t="shared" si="76"/>
        <v>2805</v>
      </c>
      <c r="I163" s="39">
        <f t="shared" si="73"/>
        <v>0.20000000000027285</v>
      </c>
      <c r="J163" s="32">
        <f t="shared" si="74"/>
        <v>2489.9</v>
      </c>
      <c r="K163" s="81">
        <f t="shared" si="75"/>
        <v>2805</v>
      </c>
      <c r="L163" s="245"/>
      <c r="M163" s="245"/>
      <c r="N163" s="250"/>
    </row>
    <row r="164" spans="1:14" s="241" customFormat="1" x14ac:dyDescent="0.3">
      <c r="A164" s="2" t="s">
        <v>33</v>
      </c>
      <c r="B164" s="3"/>
      <c r="C164" s="70">
        <f t="shared" si="68"/>
        <v>117.2</v>
      </c>
      <c r="D164" s="15">
        <f t="shared" si="69"/>
        <v>2517.1999999999998</v>
      </c>
      <c r="E164" s="25">
        <f t="shared" si="70"/>
        <v>315.10000000000002</v>
      </c>
      <c r="F164" s="28">
        <f t="shared" si="71"/>
        <v>2832.2999999999997</v>
      </c>
      <c r="G164" s="28">
        <f t="shared" si="72"/>
        <v>2832</v>
      </c>
      <c r="H164" s="28">
        <f t="shared" si="76"/>
        <v>2832</v>
      </c>
      <c r="I164" s="39">
        <f t="shared" si="73"/>
        <v>-0.29999999999972715</v>
      </c>
      <c r="J164" s="32">
        <f t="shared" si="74"/>
        <v>2516.9</v>
      </c>
      <c r="K164" s="81">
        <f t="shared" si="75"/>
        <v>2832</v>
      </c>
      <c r="L164" s="245"/>
      <c r="M164" s="245"/>
      <c r="N164" s="250"/>
    </row>
    <row r="165" spans="1:14" x14ac:dyDescent="0.3">
      <c r="A165" s="2" t="s">
        <v>34</v>
      </c>
      <c r="B165" s="3"/>
      <c r="C165" s="70">
        <f t="shared" si="68"/>
        <v>124.6</v>
      </c>
      <c r="D165" s="15">
        <f t="shared" si="69"/>
        <v>2524.6</v>
      </c>
      <c r="E165" s="25">
        <f t="shared" si="70"/>
        <v>315.10000000000002</v>
      </c>
      <c r="F165" s="28">
        <f t="shared" si="71"/>
        <v>2839.7</v>
      </c>
      <c r="G165" s="28">
        <f t="shared" si="72"/>
        <v>2840</v>
      </c>
      <c r="H165" s="28">
        <f t="shared" si="76"/>
        <v>2840</v>
      </c>
      <c r="I165" s="39">
        <f t="shared" si="73"/>
        <v>0.3000000000001819</v>
      </c>
      <c r="J165" s="32">
        <f t="shared" si="74"/>
        <v>2524.9</v>
      </c>
      <c r="K165" s="81">
        <f t="shared" si="75"/>
        <v>2840</v>
      </c>
      <c r="L165" s="190"/>
      <c r="M165" s="190"/>
      <c r="N165" s="138"/>
    </row>
    <row r="166" spans="1:14" x14ac:dyDescent="0.3">
      <c r="A166" s="2" t="s">
        <v>35</v>
      </c>
      <c r="B166" s="3"/>
      <c r="C166" s="70">
        <f t="shared" si="68"/>
        <v>179</v>
      </c>
      <c r="D166" s="15">
        <f t="shared" si="69"/>
        <v>2579</v>
      </c>
      <c r="E166" s="25">
        <f t="shared" si="70"/>
        <v>315.10000000000002</v>
      </c>
      <c r="F166" s="28">
        <f t="shared" si="71"/>
        <v>2894.1</v>
      </c>
      <c r="G166" s="28">
        <f t="shared" si="72"/>
        <v>2894</v>
      </c>
      <c r="H166" s="28">
        <f t="shared" si="76"/>
        <v>2894</v>
      </c>
      <c r="I166" s="39">
        <f t="shared" si="73"/>
        <v>-9.9999999999909051E-2</v>
      </c>
      <c r="J166" s="32">
        <f t="shared" si="74"/>
        <v>2578.9</v>
      </c>
      <c r="K166" s="81">
        <f t="shared" si="75"/>
        <v>2894</v>
      </c>
      <c r="L166" s="190"/>
      <c r="M166" s="190"/>
      <c r="N166" s="138"/>
    </row>
    <row r="167" spans="1:14" x14ac:dyDescent="0.3">
      <c r="A167" s="2" t="s">
        <v>36</v>
      </c>
      <c r="B167" s="3"/>
      <c r="C167" s="70">
        <f t="shared" si="68"/>
        <v>182.6</v>
      </c>
      <c r="D167" s="15">
        <f t="shared" si="69"/>
        <v>2582.6</v>
      </c>
      <c r="E167" s="25">
        <f t="shared" si="70"/>
        <v>315.10000000000002</v>
      </c>
      <c r="F167" s="28">
        <f t="shared" si="71"/>
        <v>2897.7</v>
      </c>
      <c r="G167" s="28">
        <f t="shared" si="72"/>
        <v>2898</v>
      </c>
      <c r="H167" s="28">
        <f t="shared" si="76"/>
        <v>2898</v>
      </c>
      <c r="I167" s="39">
        <f t="shared" si="73"/>
        <v>0.3000000000001819</v>
      </c>
      <c r="J167" s="32">
        <f t="shared" si="74"/>
        <v>2582.9</v>
      </c>
      <c r="K167" s="81">
        <f t="shared" si="75"/>
        <v>2898</v>
      </c>
      <c r="L167" s="190"/>
      <c r="M167" s="190"/>
      <c r="N167" s="138"/>
    </row>
    <row r="168" spans="1:14" x14ac:dyDescent="0.3">
      <c r="A168" s="2" t="s">
        <v>37</v>
      </c>
      <c r="B168" s="3"/>
      <c r="C168" s="70">
        <f t="shared" si="68"/>
        <v>137.30000000000001</v>
      </c>
      <c r="D168" s="15">
        <f t="shared" si="69"/>
        <v>2537.3000000000002</v>
      </c>
      <c r="E168" s="25">
        <f t="shared" si="70"/>
        <v>315.10000000000002</v>
      </c>
      <c r="F168" s="28">
        <f t="shared" si="71"/>
        <v>2852.4</v>
      </c>
      <c r="G168" s="28">
        <f t="shared" si="72"/>
        <v>2852</v>
      </c>
      <c r="H168" s="28">
        <f t="shared" si="76"/>
        <v>2852</v>
      </c>
      <c r="I168" s="39">
        <f t="shared" si="73"/>
        <v>-0.40000000000009095</v>
      </c>
      <c r="J168" s="32">
        <f t="shared" si="74"/>
        <v>2536.9</v>
      </c>
      <c r="K168" s="81">
        <f t="shared" si="75"/>
        <v>2852</v>
      </c>
      <c r="L168" s="190"/>
      <c r="M168" s="190"/>
      <c r="N168" s="138"/>
    </row>
    <row r="169" spans="1:14" x14ac:dyDescent="0.3">
      <c r="A169" s="2" t="s">
        <v>38</v>
      </c>
      <c r="B169" s="3"/>
      <c r="C169" s="70">
        <f t="shared" si="68"/>
        <v>184</v>
      </c>
      <c r="D169" s="15">
        <f t="shared" si="69"/>
        <v>2584</v>
      </c>
      <c r="E169" s="25">
        <f t="shared" si="70"/>
        <v>315.10000000000002</v>
      </c>
      <c r="F169" s="28">
        <f t="shared" si="71"/>
        <v>2899.1</v>
      </c>
      <c r="G169" s="28">
        <f t="shared" si="72"/>
        <v>2899</v>
      </c>
      <c r="H169" s="28">
        <f t="shared" si="76"/>
        <v>2899</v>
      </c>
      <c r="I169" s="39">
        <f t="shared" si="73"/>
        <v>-9.9999999999909051E-2</v>
      </c>
      <c r="J169" s="32">
        <f t="shared" si="74"/>
        <v>2583.9</v>
      </c>
      <c r="K169" s="81">
        <f t="shared" si="75"/>
        <v>2899</v>
      </c>
      <c r="L169" s="190"/>
      <c r="M169" s="190"/>
      <c r="N169" s="138"/>
    </row>
    <row r="170" spans="1:14" x14ac:dyDescent="0.3">
      <c r="A170" s="2" t="s">
        <v>39</v>
      </c>
      <c r="B170" s="3"/>
      <c r="C170" s="70">
        <f t="shared" si="68"/>
        <v>171.4</v>
      </c>
      <c r="D170" s="15">
        <f t="shared" si="69"/>
        <v>2571.4</v>
      </c>
      <c r="E170" s="25">
        <f t="shared" si="70"/>
        <v>315.10000000000002</v>
      </c>
      <c r="F170" s="28">
        <f t="shared" si="71"/>
        <v>2886.5</v>
      </c>
      <c r="G170" s="28">
        <f t="shared" si="72"/>
        <v>2887</v>
      </c>
      <c r="H170" s="28">
        <f t="shared" si="76"/>
        <v>2887</v>
      </c>
      <c r="I170" s="39">
        <f t="shared" si="73"/>
        <v>0.5</v>
      </c>
      <c r="J170" s="32">
        <f t="shared" si="74"/>
        <v>2571.9</v>
      </c>
      <c r="K170" s="81">
        <f t="shared" si="75"/>
        <v>2887</v>
      </c>
      <c r="L170" s="190"/>
      <c r="M170" s="190"/>
      <c r="N170" s="138"/>
    </row>
    <row r="171" spans="1:14" s="241" customFormat="1" x14ac:dyDescent="0.3">
      <c r="A171" s="5" t="s">
        <v>69</v>
      </c>
      <c r="B171" s="3"/>
      <c r="C171" s="70">
        <f t="shared" si="68"/>
        <v>63.5</v>
      </c>
      <c r="D171" s="15">
        <f t="shared" si="69"/>
        <v>2463.5</v>
      </c>
      <c r="E171" s="25">
        <f t="shared" si="70"/>
        <v>315.10000000000002</v>
      </c>
      <c r="F171" s="28">
        <f t="shared" si="71"/>
        <v>2778.6</v>
      </c>
      <c r="G171" s="28">
        <f t="shared" si="72"/>
        <v>2779</v>
      </c>
      <c r="H171" s="28">
        <f t="shared" si="76"/>
        <v>2779</v>
      </c>
      <c r="I171" s="39">
        <f t="shared" si="73"/>
        <v>0.40000000000009095</v>
      </c>
      <c r="J171" s="32">
        <f t="shared" si="74"/>
        <v>2463.9</v>
      </c>
      <c r="K171" s="81">
        <f t="shared" si="75"/>
        <v>2779</v>
      </c>
      <c r="L171" s="245"/>
      <c r="M171" s="245"/>
      <c r="N171" s="250"/>
    </row>
    <row r="172" spans="1:14" x14ac:dyDescent="0.3">
      <c r="A172" s="5" t="s">
        <v>70</v>
      </c>
      <c r="B172" s="3"/>
      <c r="C172" s="70">
        <f t="shared" si="68"/>
        <v>171.4</v>
      </c>
      <c r="D172" s="15">
        <f t="shared" si="69"/>
        <v>2571.4</v>
      </c>
      <c r="E172" s="25">
        <f t="shared" si="70"/>
        <v>315.10000000000002</v>
      </c>
      <c r="F172" s="28">
        <f t="shared" si="71"/>
        <v>2886.5</v>
      </c>
      <c r="G172" s="28">
        <f t="shared" si="72"/>
        <v>2887</v>
      </c>
      <c r="H172" s="28">
        <f t="shared" si="76"/>
        <v>2887</v>
      </c>
      <c r="I172" s="39">
        <f t="shared" si="73"/>
        <v>0.5</v>
      </c>
      <c r="J172" s="32">
        <f t="shared" si="74"/>
        <v>2571.9</v>
      </c>
      <c r="K172" s="81">
        <f t="shared" si="75"/>
        <v>2887</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5"/>
      <c r="D174" s="15"/>
      <c r="E174" s="48"/>
      <c r="F174" s="30"/>
      <c r="G174" s="30"/>
      <c r="H174" s="33"/>
      <c r="I174" s="139"/>
      <c r="J174" s="139"/>
      <c r="K174" s="82"/>
      <c r="L174" s="1"/>
      <c r="M174" s="190"/>
      <c r="N174" s="138"/>
    </row>
    <row r="175" spans="1:14" s="241" customFormat="1" x14ac:dyDescent="0.3">
      <c r="A175" s="2" t="s">
        <v>40</v>
      </c>
      <c r="B175" s="15">
        <f>B156</f>
        <v>2400</v>
      </c>
      <c r="C175" s="70">
        <f t="shared" ref="C175:C183" si="77">C30</f>
        <v>24.7</v>
      </c>
      <c r="D175" s="15">
        <f t="shared" ref="D175:D183" si="78">$B$156+C175</f>
        <v>2424.6999999999998</v>
      </c>
      <c r="E175" s="25">
        <f t="shared" ref="E175:E183" si="79">$E$11</f>
        <v>315.10000000000002</v>
      </c>
      <c r="F175" s="28">
        <f t="shared" ref="F175:F183" si="80">D175+E175</f>
        <v>2739.7999999999997</v>
      </c>
      <c r="G175" s="28">
        <f t="shared" ref="G175:G183" si="81">ROUND(((F175*10)+0.4)/10,0)</f>
        <v>2740</v>
      </c>
      <c r="H175" s="28">
        <f t="shared" ref="H175:H183" si="82">IF(FLOOR(G175,1)&lt;1000,FLOOR(G175,1),FLOOR((G175),1))</f>
        <v>2740</v>
      </c>
      <c r="I175" s="39">
        <f t="shared" si="73"/>
        <v>0.20000000000027285</v>
      </c>
      <c r="J175" s="32">
        <f t="shared" ref="J175:J183" si="83">I175+D175</f>
        <v>2424.9</v>
      </c>
      <c r="K175" s="81">
        <f t="shared" ref="K175:K183" si="84">H175</f>
        <v>2740</v>
      </c>
      <c r="L175" s="245"/>
      <c r="M175" s="245"/>
      <c r="N175" s="250"/>
    </row>
    <row r="176" spans="1:14" x14ac:dyDescent="0.3">
      <c r="A176" s="71" t="s">
        <v>96</v>
      </c>
      <c r="B176" s="15"/>
      <c r="C176" s="70">
        <f t="shared" si="77"/>
        <v>39</v>
      </c>
      <c r="D176" s="15">
        <f>$B$156+C176</f>
        <v>2439</v>
      </c>
      <c r="E176" s="25">
        <f t="shared" si="79"/>
        <v>315.10000000000002</v>
      </c>
      <c r="F176" s="28">
        <f>D176+E176</f>
        <v>2754.1</v>
      </c>
      <c r="G176" s="28">
        <f>ROUND(((F176*10)+0.4)/10,0)</f>
        <v>2754</v>
      </c>
      <c r="H176" s="28">
        <f t="shared" si="82"/>
        <v>2754</v>
      </c>
      <c r="I176" s="39">
        <f>H176-F176</f>
        <v>-9.9999999999909051E-2</v>
      </c>
      <c r="J176" s="32">
        <f>I176+D176</f>
        <v>2438.9</v>
      </c>
      <c r="K176" s="81">
        <f>H176</f>
        <v>2754</v>
      </c>
      <c r="L176" s="190"/>
      <c r="M176" s="190"/>
      <c r="N176" s="138"/>
    </row>
    <row r="177" spans="1:14" x14ac:dyDescent="0.3">
      <c r="A177" s="2" t="s">
        <v>41</v>
      </c>
      <c r="B177" s="3"/>
      <c r="C177" s="70">
        <f t="shared" si="77"/>
        <v>30.8</v>
      </c>
      <c r="D177" s="15">
        <f t="shared" si="78"/>
        <v>2430.8000000000002</v>
      </c>
      <c r="E177" s="25">
        <f t="shared" si="79"/>
        <v>315.10000000000002</v>
      </c>
      <c r="F177" s="28">
        <f t="shared" si="80"/>
        <v>2745.9</v>
      </c>
      <c r="G177" s="28">
        <f t="shared" si="81"/>
        <v>2746</v>
      </c>
      <c r="H177" s="28">
        <f t="shared" si="82"/>
        <v>2746</v>
      </c>
      <c r="I177" s="39">
        <f t="shared" si="73"/>
        <v>9.9999999999909051E-2</v>
      </c>
      <c r="J177" s="32">
        <f t="shared" si="83"/>
        <v>2430.9</v>
      </c>
      <c r="K177" s="81">
        <f t="shared" si="84"/>
        <v>2746</v>
      </c>
      <c r="L177" s="190"/>
      <c r="M177" s="190"/>
      <c r="N177" s="138"/>
    </row>
    <row r="178" spans="1:14" s="241" customFormat="1" x14ac:dyDescent="0.3">
      <c r="A178" s="2" t="s">
        <v>42</v>
      </c>
      <c r="B178" s="3"/>
      <c r="C178" s="70">
        <f t="shared" si="77"/>
        <v>43.8</v>
      </c>
      <c r="D178" s="15">
        <f t="shared" si="78"/>
        <v>2443.8000000000002</v>
      </c>
      <c r="E178" s="25">
        <f t="shared" si="79"/>
        <v>315.10000000000002</v>
      </c>
      <c r="F178" s="28">
        <f t="shared" si="80"/>
        <v>2758.9</v>
      </c>
      <c r="G178" s="28">
        <f t="shared" si="81"/>
        <v>2759</v>
      </c>
      <c r="H178" s="28">
        <f t="shared" si="82"/>
        <v>2759</v>
      </c>
      <c r="I178" s="39">
        <f t="shared" si="73"/>
        <v>9.9999999999909051E-2</v>
      </c>
      <c r="J178" s="32">
        <f t="shared" si="83"/>
        <v>2443.9</v>
      </c>
      <c r="K178" s="81">
        <f t="shared" si="84"/>
        <v>2759</v>
      </c>
      <c r="L178" s="245"/>
      <c r="M178" s="245"/>
      <c r="N178" s="250"/>
    </row>
    <row r="179" spans="1:14" s="241" customFormat="1" x14ac:dyDescent="0.3">
      <c r="A179" s="2" t="s">
        <v>43</v>
      </c>
      <c r="B179" s="3"/>
      <c r="C179" s="70">
        <f t="shared" si="77"/>
        <v>60.1</v>
      </c>
      <c r="D179" s="15">
        <f t="shared" si="78"/>
        <v>2460.1</v>
      </c>
      <c r="E179" s="25">
        <f t="shared" si="79"/>
        <v>315.10000000000002</v>
      </c>
      <c r="F179" s="28">
        <f t="shared" si="80"/>
        <v>2775.2</v>
      </c>
      <c r="G179" s="28">
        <f t="shared" si="81"/>
        <v>2775</v>
      </c>
      <c r="H179" s="28">
        <f t="shared" si="82"/>
        <v>2775</v>
      </c>
      <c r="I179" s="39">
        <f t="shared" si="73"/>
        <v>-0.1999999999998181</v>
      </c>
      <c r="J179" s="32">
        <f t="shared" si="83"/>
        <v>2459.9</v>
      </c>
      <c r="K179" s="81">
        <f t="shared" si="84"/>
        <v>2775</v>
      </c>
      <c r="L179" s="245"/>
      <c r="M179" s="245"/>
      <c r="N179" s="250"/>
    </row>
    <row r="180" spans="1:14" s="241" customFormat="1" x14ac:dyDescent="0.3">
      <c r="A180" s="2" t="s">
        <v>44</v>
      </c>
      <c r="B180" s="3"/>
      <c r="C180" s="70">
        <f t="shared" si="77"/>
        <v>56.7</v>
      </c>
      <c r="D180" s="15">
        <f t="shared" si="78"/>
        <v>2456.6999999999998</v>
      </c>
      <c r="E180" s="25">
        <f t="shared" si="79"/>
        <v>315.10000000000002</v>
      </c>
      <c r="F180" s="28">
        <f t="shared" si="80"/>
        <v>2771.7999999999997</v>
      </c>
      <c r="G180" s="28">
        <f t="shared" si="81"/>
        <v>2772</v>
      </c>
      <c r="H180" s="28">
        <f t="shared" si="82"/>
        <v>2772</v>
      </c>
      <c r="I180" s="39">
        <f t="shared" si="73"/>
        <v>0.20000000000027285</v>
      </c>
      <c r="J180" s="32">
        <f t="shared" si="83"/>
        <v>2456.9</v>
      </c>
      <c r="K180" s="81">
        <f t="shared" si="84"/>
        <v>2772</v>
      </c>
      <c r="L180" s="245"/>
      <c r="M180" s="245"/>
      <c r="N180" s="250"/>
    </row>
    <row r="181" spans="1:14" x14ac:dyDescent="0.3">
      <c r="A181" s="2" t="s">
        <v>45</v>
      </c>
      <c r="B181" s="3"/>
      <c r="C181" s="70">
        <f t="shared" si="77"/>
        <v>71.8</v>
      </c>
      <c r="D181" s="15">
        <f t="shared" si="78"/>
        <v>2471.8000000000002</v>
      </c>
      <c r="E181" s="25">
        <f t="shared" si="79"/>
        <v>315.10000000000002</v>
      </c>
      <c r="F181" s="28">
        <f t="shared" si="80"/>
        <v>2786.9</v>
      </c>
      <c r="G181" s="28">
        <f t="shared" si="81"/>
        <v>2787</v>
      </c>
      <c r="H181" s="28">
        <f t="shared" si="82"/>
        <v>2787</v>
      </c>
      <c r="I181" s="39">
        <f t="shared" si="73"/>
        <v>9.9999999999909051E-2</v>
      </c>
      <c r="J181" s="32">
        <f t="shared" si="83"/>
        <v>2471.9</v>
      </c>
      <c r="K181" s="81">
        <f t="shared" si="84"/>
        <v>2787</v>
      </c>
      <c r="L181" s="190"/>
      <c r="M181" s="190"/>
      <c r="N181" s="138"/>
    </row>
    <row r="182" spans="1:14" x14ac:dyDescent="0.3">
      <c r="A182" s="2" t="s">
        <v>46</v>
      </c>
      <c r="B182" s="3"/>
      <c r="C182" s="70">
        <f t="shared" si="77"/>
        <v>77.599999999999994</v>
      </c>
      <c r="D182" s="15">
        <f t="shared" si="78"/>
        <v>2477.6</v>
      </c>
      <c r="E182" s="25">
        <f t="shared" si="79"/>
        <v>315.10000000000002</v>
      </c>
      <c r="F182" s="28">
        <f t="shared" si="80"/>
        <v>2792.7</v>
      </c>
      <c r="G182" s="28">
        <f t="shared" si="81"/>
        <v>2793</v>
      </c>
      <c r="H182" s="28">
        <f t="shared" si="82"/>
        <v>2793</v>
      </c>
      <c r="I182" s="39">
        <f t="shared" si="73"/>
        <v>0.3000000000001819</v>
      </c>
      <c r="J182" s="32">
        <f t="shared" si="83"/>
        <v>2477.9</v>
      </c>
      <c r="K182" s="81">
        <f t="shared" si="84"/>
        <v>2793</v>
      </c>
      <c r="L182" s="190"/>
      <c r="M182" s="190"/>
      <c r="N182" s="138"/>
    </row>
    <row r="183" spans="1:14" x14ac:dyDescent="0.3">
      <c r="A183" s="2" t="s">
        <v>47</v>
      </c>
      <c r="B183" s="3"/>
      <c r="C183" s="70">
        <f t="shared" si="77"/>
        <v>90.8</v>
      </c>
      <c r="D183" s="15">
        <f t="shared" si="78"/>
        <v>2490.8000000000002</v>
      </c>
      <c r="E183" s="25">
        <f t="shared" si="79"/>
        <v>315.10000000000002</v>
      </c>
      <c r="F183" s="28">
        <f t="shared" si="80"/>
        <v>2805.9</v>
      </c>
      <c r="G183" s="28">
        <f t="shared" si="81"/>
        <v>2806</v>
      </c>
      <c r="H183" s="28">
        <f t="shared" si="82"/>
        <v>2806</v>
      </c>
      <c r="I183" s="39">
        <f t="shared" si="73"/>
        <v>9.9999999999909051E-2</v>
      </c>
      <c r="J183" s="32">
        <f t="shared" si="83"/>
        <v>2490.9</v>
      </c>
      <c r="K183" s="81">
        <f t="shared" si="84"/>
        <v>2806</v>
      </c>
      <c r="L183" s="190"/>
      <c r="M183" s="190"/>
      <c r="N183" s="138"/>
    </row>
    <row r="184" spans="1:14" x14ac:dyDescent="0.3">
      <c r="A184" s="6"/>
      <c r="B184" s="42"/>
      <c r="C184" s="236"/>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f t="shared" ref="C186:C206" si="85">C41</f>
        <v>50.3</v>
      </c>
      <c r="D186" s="15">
        <f t="shared" ref="D186:D206" si="86">$B$156+C186</f>
        <v>2450.3000000000002</v>
      </c>
      <c r="E186" s="25">
        <f t="shared" ref="E186:E206" si="87">$E$11</f>
        <v>315.10000000000002</v>
      </c>
      <c r="F186" s="28">
        <f t="shared" ref="F186:F206" si="88">D186+E186</f>
        <v>2765.4</v>
      </c>
      <c r="G186" s="28">
        <f t="shared" ref="G186:G206" si="89">ROUND(((F186*10)+0.4)/10,0)</f>
        <v>2765</v>
      </c>
      <c r="H186" s="28">
        <f t="shared" ref="H186:H206" si="90">IF(FLOOR(G186,1)&lt;1000,FLOOR(G186,1),FLOOR((G186),1))</f>
        <v>2765</v>
      </c>
      <c r="I186" s="39">
        <f t="shared" si="73"/>
        <v>-0.40000000000009095</v>
      </c>
      <c r="J186" s="32">
        <f t="shared" ref="J186:J206" si="91">I186+D186</f>
        <v>2449.9</v>
      </c>
      <c r="K186" s="81">
        <f t="shared" ref="K186:K206" si="92">H186</f>
        <v>2765</v>
      </c>
      <c r="L186" s="190"/>
      <c r="M186" s="190"/>
      <c r="N186" s="138"/>
    </row>
    <row r="187" spans="1:14" x14ac:dyDescent="0.3">
      <c r="A187" s="46" t="s">
        <v>49</v>
      </c>
      <c r="B187" s="50"/>
      <c r="C187" s="70">
        <f t="shared" si="85"/>
        <v>60.5</v>
      </c>
      <c r="D187" s="50">
        <f t="shared" si="86"/>
        <v>2460.5</v>
      </c>
      <c r="E187" s="25">
        <f t="shared" si="87"/>
        <v>315.10000000000002</v>
      </c>
      <c r="F187" s="32">
        <f t="shared" si="88"/>
        <v>2775.6</v>
      </c>
      <c r="G187" s="32">
        <f t="shared" si="89"/>
        <v>2776</v>
      </c>
      <c r="H187" s="28">
        <f t="shared" si="90"/>
        <v>2776</v>
      </c>
      <c r="I187" s="39">
        <f t="shared" si="73"/>
        <v>0.40000000000009095</v>
      </c>
      <c r="J187" s="32">
        <f t="shared" si="91"/>
        <v>2460.9</v>
      </c>
      <c r="K187" s="81">
        <f t="shared" si="92"/>
        <v>2776</v>
      </c>
      <c r="L187" s="190"/>
      <c r="M187" s="190"/>
      <c r="N187" s="138"/>
    </row>
    <row r="188" spans="1:14" x14ac:dyDescent="0.3">
      <c r="A188" s="2" t="s">
        <v>50</v>
      </c>
      <c r="B188" s="15"/>
      <c r="C188" s="70">
        <f t="shared" si="85"/>
        <v>77.5</v>
      </c>
      <c r="D188" s="15">
        <f t="shared" si="86"/>
        <v>2477.5</v>
      </c>
      <c r="E188" s="25">
        <f t="shared" si="87"/>
        <v>315.10000000000002</v>
      </c>
      <c r="F188" s="28">
        <f t="shared" si="88"/>
        <v>2792.6</v>
      </c>
      <c r="G188" s="28">
        <f t="shared" si="89"/>
        <v>2793</v>
      </c>
      <c r="H188" s="28">
        <f t="shared" si="90"/>
        <v>2793</v>
      </c>
      <c r="I188" s="39">
        <f t="shared" si="73"/>
        <v>0.40000000000009095</v>
      </c>
      <c r="J188" s="32">
        <f t="shared" si="91"/>
        <v>2477.9</v>
      </c>
      <c r="K188" s="81">
        <f t="shared" si="92"/>
        <v>2793</v>
      </c>
      <c r="L188" s="190"/>
      <c r="M188" s="190"/>
      <c r="N188" s="138"/>
    </row>
    <row r="189" spans="1:14" x14ac:dyDescent="0.3">
      <c r="A189" s="2" t="s">
        <v>51</v>
      </c>
      <c r="B189" s="15"/>
      <c r="C189" s="70">
        <f t="shared" si="85"/>
        <v>97.9</v>
      </c>
      <c r="D189" s="15">
        <f t="shared" si="86"/>
        <v>2497.9</v>
      </c>
      <c r="E189" s="25">
        <f t="shared" si="87"/>
        <v>315.10000000000002</v>
      </c>
      <c r="F189" s="28">
        <f t="shared" si="88"/>
        <v>2813</v>
      </c>
      <c r="G189" s="28">
        <f t="shared" si="89"/>
        <v>2813</v>
      </c>
      <c r="H189" s="28">
        <f t="shared" si="90"/>
        <v>2813</v>
      </c>
      <c r="I189" s="39">
        <f t="shared" si="73"/>
        <v>0</v>
      </c>
      <c r="J189" s="32">
        <f t="shared" si="91"/>
        <v>2497.9</v>
      </c>
      <c r="K189" s="81">
        <f t="shared" si="92"/>
        <v>2813</v>
      </c>
      <c r="L189" s="190"/>
      <c r="M189" s="190"/>
      <c r="N189" s="138"/>
    </row>
    <row r="190" spans="1:14" x14ac:dyDescent="0.3">
      <c r="A190" s="7" t="s">
        <v>52</v>
      </c>
      <c r="B190" s="16" t="s">
        <v>53</v>
      </c>
      <c r="C190" s="17">
        <f t="shared" si="85"/>
        <v>91.1</v>
      </c>
      <c r="D190" s="17">
        <f>$B$156+C190</f>
        <v>2491.1</v>
      </c>
      <c r="E190" s="26">
        <f t="shared" si="87"/>
        <v>315.10000000000002</v>
      </c>
      <c r="F190" s="26">
        <f t="shared" si="88"/>
        <v>2806.2</v>
      </c>
      <c r="G190" s="26">
        <f t="shared" si="89"/>
        <v>2806</v>
      </c>
      <c r="H190" s="26">
        <f t="shared" si="90"/>
        <v>2806</v>
      </c>
      <c r="I190" s="41">
        <f t="shared" si="73"/>
        <v>-0.1999999999998181</v>
      </c>
      <c r="J190" s="35">
        <f t="shared" si="91"/>
        <v>2490.9</v>
      </c>
      <c r="K190" s="262">
        <f t="shared" si="92"/>
        <v>2806</v>
      </c>
      <c r="L190" s="190"/>
      <c r="M190" s="190"/>
      <c r="N190" s="138"/>
    </row>
    <row r="191" spans="1:14" x14ac:dyDescent="0.3">
      <c r="A191" s="2" t="s">
        <v>54</v>
      </c>
      <c r="B191" s="15"/>
      <c r="C191" s="18">
        <f t="shared" si="85"/>
        <v>111.8</v>
      </c>
      <c r="D191" s="15">
        <f t="shared" si="86"/>
        <v>2511.8000000000002</v>
      </c>
      <c r="E191" s="25">
        <f t="shared" si="87"/>
        <v>315.10000000000002</v>
      </c>
      <c r="F191" s="28">
        <f t="shared" si="88"/>
        <v>2826.9</v>
      </c>
      <c r="G191" s="28">
        <f t="shared" si="89"/>
        <v>2827</v>
      </c>
      <c r="H191" s="28">
        <f t="shared" si="90"/>
        <v>2827</v>
      </c>
      <c r="I191" s="38">
        <f>H191-F191</f>
        <v>9.9999999999909051E-2</v>
      </c>
      <c r="J191" s="32">
        <f t="shared" si="91"/>
        <v>2511.9</v>
      </c>
      <c r="K191" s="80">
        <f t="shared" si="92"/>
        <v>2827</v>
      </c>
      <c r="L191" s="190"/>
      <c r="M191" s="190"/>
      <c r="N191" s="138"/>
    </row>
    <row r="192" spans="1:14" x14ac:dyDescent="0.3">
      <c r="A192" s="2" t="s">
        <v>55</v>
      </c>
      <c r="B192" s="3"/>
      <c r="C192" s="18">
        <f t="shared" si="85"/>
        <v>136.1</v>
      </c>
      <c r="D192" s="15">
        <f t="shared" si="86"/>
        <v>2536.1</v>
      </c>
      <c r="E192" s="25">
        <f t="shared" si="87"/>
        <v>315.10000000000002</v>
      </c>
      <c r="F192" s="28">
        <f t="shared" si="88"/>
        <v>2851.2</v>
      </c>
      <c r="G192" s="28">
        <f t="shared" si="89"/>
        <v>2851</v>
      </c>
      <c r="H192" s="28">
        <f t="shared" si="90"/>
        <v>2851</v>
      </c>
      <c r="I192" s="38">
        <f t="shared" ref="I192:I206" si="93">H192-F192</f>
        <v>-0.1999999999998181</v>
      </c>
      <c r="J192" s="32">
        <f t="shared" si="91"/>
        <v>2535.9</v>
      </c>
      <c r="K192" s="80">
        <f t="shared" si="92"/>
        <v>2851</v>
      </c>
      <c r="L192" s="190"/>
      <c r="M192" s="190"/>
      <c r="N192" s="138"/>
    </row>
    <row r="193" spans="1:14" x14ac:dyDescent="0.3">
      <c r="A193" s="2" t="s">
        <v>56</v>
      </c>
      <c r="B193" s="3"/>
      <c r="C193" s="18">
        <f t="shared" si="85"/>
        <v>143.69999999999999</v>
      </c>
      <c r="D193" s="15">
        <f t="shared" si="86"/>
        <v>2543.6999999999998</v>
      </c>
      <c r="E193" s="25">
        <f t="shared" si="87"/>
        <v>315.10000000000002</v>
      </c>
      <c r="F193" s="28">
        <f t="shared" si="88"/>
        <v>2858.7999999999997</v>
      </c>
      <c r="G193" s="28">
        <f t="shared" si="89"/>
        <v>2859</v>
      </c>
      <c r="H193" s="28">
        <f t="shared" si="90"/>
        <v>2859</v>
      </c>
      <c r="I193" s="38">
        <f t="shared" si="93"/>
        <v>0.20000000000027285</v>
      </c>
      <c r="J193" s="32">
        <f t="shared" si="91"/>
        <v>2543.9</v>
      </c>
      <c r="K193" s="80">
        <f t="shared" si="92"/>
        <v>2859</v>
      </c>
      <c r="L193" s="190"/>
      <c r="M193" s="190"/>
      <c r="N193" s="138"/>
    </row>
    <row r="194" spans="1:14" x14ac:dyDescent="0.3">
      <c r="A194" s="2" t="s">
        <v>57</v>
      </c>
      <c r="B194" s="3"/>
      <c r="C194" s="18">
        <f t="shared" si="85"/>
        <v>163.5</v>
      </c>
      <c r="D194" s="15">
        <f t="shared" si="86"/>
        <v>2563.5</v>
      </c>
      <c r="E194" s="25">
        <f t="shared" si="87"/>
        <v>315.10000000000002</v>
      </c>
      <c r="F194" s="28">
        <f t="shared" si="88"/>
        <v>2878.6</v>
      </c>
      <c r="G194" s="28">
        <f t="shared" si="89"/>
        <v>2879</v>
      </c>
      <c r="H194" s="28">
        <f t="shared" si="90"/>
        <v>2879</v>
      </c>
      <c r="I194" s="38">
        <f t="shared" si="93"/>
        <v>0.40000000000009095</v>
      </c>
      <c r="J194" s="32">
        <f t="shared" si="91"/>
        <v>2563.9</v>
      </c>
      <c r="K194" s="80">
        <f t="shared" si="92"/>
        <v>2879</v>
      </c>
      <c r="L194" s="190"/>
      <c r="M194" s="190"/>
      <c r="N194" s="138"/>
    </row>
    <row r="195" spans="1:14" x14ac:dyDescent="0.3">
      <c r="A195" s="2" t="s">
        <v>58</v>
      </c>
      <c r="B195" s="3"/>
      <c r="C195" s="18">
        <f t="shared" si="85"/>
        <v>189</v>
      </c>
      <c r="D195" s="15">
        <f t="shared" si="86"/>
        <v>2589</v>
      </c>
      <c r="E195" s="25">
        <f t="shared" si="87"/>
        <v>315.10000000000002</v>
      </c>
      <c r="F195" s="28">
        <f t="shared" si="88"/>
        <v>2904.1</v>
      </c>
      <c r="G195" s="28">
        <f t="shared" si="89"/>
        <v>2904</v>
      </c>
      <c r="H195" s="28">
        <f t="shared" si="90"/>
        <v>2904</v>
      </c>
      <c r="I195" s="38">
        <f t="shared" si="93"/>
        <v>-9.9999999999909051E-2</v>
      </c>
      <c r="J195" s="32">
        <f t="shared" si="91"/>
        <v>2588.9</v>
      </c>
      <c r="K195" s="80">
        <f t="shared" si="92"/>
        <v>2904</v>
      </c>
      <c r="L195" s="190"/>
      <c r="M195" s="190"/>
      <c r="N195" s="138"/>
    </row>
    <row r="196" spans="1:14" x14ac:dyDescent="0.3">
      <c r="A196" s="2" t="s">
        <v>59</v>
      </c>
      <c r="B196" s="3"/>
      <c r="C196" s="18">
        <f t="shared" si="85"/>
        <v>167.4</v>
      </c>
      <c r="D196" s="15">
        <f t="shared" si="86"/>
        <v>2567.4</v>
      </c>
      <c r="E196" s="25">
        <f t="shared" si="87"/>
        <v>315.10000000000002</v>
      </c>
      <c r="F196" s="28">
        <f t="shared" si="88"/>
        <v>2882.5</v>
      </c>
      <c r="G196" s="28">
        <f t="shared" si="89"/>
        <v>2883</v>
      </c>
      <c r="H196" s="28">
        <f t="shared" si="90"/>
        <v>2883</v>
      </c>
      <c r="I196" s="38">
        <f t="shared" si="93"/>
        <v>0.5</v>
      </c>
      <c r="J196" s="32">
        <f t="shared" si="91"/>
        <v>2567.9</v>
      </c>
      <c r="K196" s="80">
        <f t="shared" si="92"/>
        <v>2883</v>
      </c>
      <c r="L196" s="190"/>
      <c r="M196" s="190"/>
      <c r="N196" s="138"/>
    </row>
    <row r="197" spans="1:14" x14ac:dyDescent="0.3">
      <c r="A197" s="2" t="s">
        <v>60</v>
      </c>
      <c r="B197" s="3"/>
      <c r="C197" s="18">
        <f t="shared" si="85"/>
        <v>168.5</v>
      </c>
      <c r="D197" s="15">
        <f t="shared" si="86"/>
        <v>2568.5</v>
      </c>
      <c r="E197" s="25">
        <f t="shared" si="87"/>
        <v>315.10000000000002</v>
      </c>
      <c r="F197" s="28">
        <f t="shared" si="88"/>
        <v>2883.6</v>
      </c>
      <c r="G197" s="28">
        <f t="shared" si="89"/>
        <v>2884</v>
      </c>
      <c r="H197" s="28">
        <f t="shared" si="90"/>
        <v>2884</v>
      </c>
      <c r="I197" s="38">
        <f t="shared" si="93"/>
        <v>0.40000000000009095</v>
      </c>
      <c r="J197" s="32">
        <f t="shared" si="91"/>
        <v>2568.9</v>
      </c>
      <c r="K197" s="80">
        <f t="shared" si="92"/>
        <v>2884</v>
      </c>
      <c r="L197" s="190"/>
      <c r="M197" s="190"/>
      <c r="N197" s="138"/>
    </row>
    <row r="198" spans="1:14" x14ac:dyDescent="0.3">
      <c r="A198" s="2" t="s">
        <v>61</v>
      </c>
      <c r="B198" s="3"/>
      <c r="C198" s="18">
        <f t="shared" si="85"/>
        <v>188.3</v>
      </c>
      <c r="D198" s="15">
        <f t="shared" si="86"/>
        <v>2588.3000000000002</v>
      </c>
      <c r="E198" s="25">
        <f t="shared" si="87"/>
        <v>315.10000000000002</v>
      </c>
      <c r="F198" s="28">
        <f t="shared" si="88"/>
        <v>2903.4</v>
      </c>
      <c r="G198" s="28">
        <f t="shared" si="89"/>
        <v>2903</v>
      </c>
      <c r="H198" s="28">
        <f t="shared" si="90"/>
        <v>2903</v>
      </c>
      <c r="I198" s="38">
        <f t="shared" si="93"/>
        <v>-0.40000000000009095</v>
      </c>
      <c r="J198" s="32">
        <f t="shared" si="91"/>
        <v>2587.9</v>
      </c>
      <c r="K198" s="80">
        <f t="shared" si="92"/>
        <v>2903</v>
      </c>
      <c r="L198" s="190"/>
      <c r="M198" s="190"/>
      <c r="N198" s="138"/>
    </row>
    <row r="199" spans="1:14" x14ac:dyDescent="0.3">
      <c r="A199" s="5" t="s">
        <v>71</v>
      </c>
      <c r="B199" s="3"/>
      <c r="C199" s="18">
        <f t="shared" si="85"/>
        <v>77.5</v>
      </c>
      <c r="D199" s="15">
        <f t="shared" si="86"/>
        <v>2477.5</v>
      </c>
      <c r="E199" s="25">
        <f t="shared" si="87"/>
        <v>315.10000000000002</v>
      </c>
      <c r="F199" s="28">
        <f t="shared" si="88"/>
        <v>2792.6</v>
      </c>
      <c r="G199" s="28">
        <f t="shared" si="89"/>
        <v>2793</v>
      </c>
      <c r="H199" s="28">
        <f t="shared" si="90"/>
        <v>2793</v>
      </c>
      <c r="I199" s="38">
        <f t="shared" si="93"/>
        <v>0.40000000000009095</v>
      </c>
      <c r="J199" s="32">
        <f t="shared" si="91"/>
        <v>2477.9</v>
      </c>
      <c r="K199" s="80">
        <f t="shared" si="92"/>
        <v>2793</v>
      </c>
      <c r="L199" s="190"/>
      <c r="M199" s="190"/>
      <c r="N199" s="138"/>
    </row>
    <row r="200" spans="1:14" x14ac:dyDescent="0.3">
      <c r="A200" s="5" t="s">
        <v>72</v>
      </c>
      <c r="B200" s="3"/>
      <c r="C200" s="18">
        <f t="shared" si="85"/>
        <v>97.9</v>
      </c>
      <c r="D200" s="15">
        <f t="shared" si="86"/>
        <v>2497.9</v>
      </c>
      <c r="E200" s="25">
        <f t="shared" si="87"/>
        <v>315.10000000000002</v>
      </c>
      <c r="F200" s="28">
        <f t="shared" si="88"/>
        <v>2813</v>
      </c>
      <c r="G200" s="28">
        <f t="shared" si="89"/>
        <v>2813</v>
      </c>
      <c r="H200" s="28">
        <f t="shared" si="90"/>
        <v>2813</v>
      </c>
      <c r="I200" s="38">
        <f t="shared" si="93"/>
        <v>0</v>
      </c>
      <c r="J200" s="32">
        <f t="shared" si="91"/>
        <v>2497.9</v>
      </c>
      <c r="K200" s="80">
        <f t="shared" si="92"/>
        <v>2813</v>
      </c>
      <c r="L200" s="190"/>
      <c r="M200" s="190"/>
      <c r="N200" s="138"/>
    </row>
    <row r="201" spans="1:14" x14ac:dyDescent="0.3">
      <c r="A201" s="5" t="s">
        <v>73</v>
      </c>
      <c r="B201" s="3"/>
      <c r="C201" s="18">
        <f t="shared" si="85"/>
        <v>111.8</v>
      </c>
      <c r="D201" s="15">
        <f t="shared" si="86"/>
        <v>2511.8000000000002</v>
      </c>
      <c r="E201" s="25">
        <f t="shared" si="87"/>
        <v>315.10000000000002</v>
      </c>
      <c r="F201" s="28">
        <f t="shared" si="88"/>
        <v>2826.9</v>
      </c>
      <c r="G201" s="28">
        <f t="shared" si="89"/>
        <v>2827</v>
      </c>
      <c r="H201" s="28">
        <f t="shared" si="90"/>
        <v>2827</v>
      </c>
      <c r="I201" s="38">
        <f t="shared" si="93"/>
        <v>9.9999999999909051E-2</v>
      </c>
      <c r="J201" s="32">
        <f t="shared" si="91"/>
        <v>2511.9</v>
      </c>
      <c r="K201" s="80">
        <f t="shared" si="92"/>
        <v>2827</v>
      </c>
      <c r="L201" s="190"/>
      <c r="M201" s="190"/>
      <c r="N201" s="138"/>
    </row>
    <row r="202" spans="1:14" x14ac:dyDescent="0.3">
      <c r="A202" s="5" t="s">
        <v>74</v>
      </c>
      <c r="B202" s="3"/>
      <c r="C202" s="18">
        <f t="shared" si="85"/>
        <v>136.1</v>
      </c>
      <c r="D202" s="15">
        <f t="shared" si="86"/>
        <v>2536.1</v>
      </c>
      <c r="E202" s="25">
        <f t="shared" si="87"/>
        <v>315.10000000000002</v>
      </c>
      <c r="F202" s="28">
        <f t="shared" si="88"/>
        <v>2851.2</v>
      </c>
      <c r="G202" s="28">
        <f t="shared" si="89"/>
        <v>2851</v>
      </c>
      <c r="H202" s="28">
        <f t="shared" si="90"/>
        <v>2851</v>
      </c>
      <c r="I202" s="38">
        <f t="shared" si="93"/>
        <v>-0.1999999999998181</v>
      </c>
      <c r="J202" s="32">
        <f t="shared" si="91"/>
        <v>2535.9</v>
      </c>
      <c r="K202" s="80">
        <f t="shared" si="92"/>
        <v>2851</v>
      </c>
      <c r="L202" s="190"/>
      <c r="M202" s="190"/>
      <c r="N202" s="138"/>
    </row>
    <row r="203" spans="1:14" x14ac:dyDescent="0.3">
      <c r="A203" s="5" t="s">
        <v>75</v>
      </c>
      <c r="B203" s="3"/>
      <c r="C203" s="18">
        <f t="shared" si="85"/>
        <v>143.69999999999999</v>
      </c>
      <c r="D203" s="15">
        <f t="shared" si="86"/>
        <v>2543.6999999999998</v>
      </c>
      <c r="E203" s="25">
        <f t="shared" si="87"/>
        <v>315.10000000000002</v>
      </c>
      <c r="F203" s="28">
        <f t="shared" si="88"/>
        <v>2858.7999999999997</v>
      </c>
      <c r="G203" s="28">
        <f t="shared" si="89"/>
        <v>2859</v>
      </c>
      <c r="H203" s="28">
        <f t="shared" si="90"/>
        <v>2859</v>
      </c>
      <c r="I203" s="38">
        <f t="shared" si="93"/>
        <v>0.20000000000027285</v>
      </c>
      <c r="J203" s="32">
        <f t="shared" si="91"/>
        <v>2543.9</v>
      </c>
      <c r="K203" s="80">
        <f t="shared" si="92"/>
        <v>2859</v>
      </c>
      <c r="L203" s="190"/>
      <c r="M203" s="190"/>
      <c r="N203" s="138"/>
    </row>
    <row r="204" spans="1:14" x14ac:dyDescent="0.3">
      <c r="A204" s="5" t="s">
        <v>76</v>
      </c>
      <c r="B204" s="3"/>
      <c r="C204" s="18">
        <f t="shared" si="85"/>
        <v>163.5</v>
      </c>
      <c r="D204" s="15">
        <f t="shared" si="86"/>
        <v>2563.5</v>
      </c>
      <c r="E204" s="25">
        <f t="shared" si="87"/>
        <v>315.10000000000002</v>
      </c>
      <c r="F204" s="28">
        <f t="shared" si="88"/>
        <v>2878.6</v>
      </c>
      <c r="G204" s="28">
        <f t="shared" si="89"/>
        <v>2879</v>
      </c>
      <c r="H204" s="28">
        <f t="shared" si="90"/>
        <v>2879</v>
      </c>
      <c r="I204" s="38">
        <f t="shared" si="93"/>
        <v>0.40000000000009095</v>
      </c>
      <c r="J204" s="32">
        <f t="shared" si="91"/>
        <v>2563.9</v>
      </c>
      <c r="K204" s="80">
        <f t="shared" si="92"/>
        <v>2879</v>
      </c>
      <c r="L204" s="190"/>
      <c r="M204" s="190"/>
      <c r="N204" s="138"/>
    </row>
    <row r="205" spans="1:14" x14ac:dyDescent="0.3">
      <c r="A205" s="5" t="s">
        <v>77</v>
      </c>
      <c r="B205" s="3"/>
      <c r="C205" s="18">
        <f t="shared" si="85"/>
        <v>189</v>
      </c>
      <c r="D205" s="15">
        <f t="shared" si="86"/>
        <v>2589</v>
      </c>
      <c r="E205" s="25">
        <f t="shared" si="87"/>
        <v>315.10000000000002</v>
      </c>
      <c r="F205" s="28">
        <f t="shared" si="88"/>
        <v>2904.1</v>
      </c>
      <c r="G205" s="28">
        <f t="shared" si="89"/>
        <v>2904</v>
      </c>
      <c r="H205" s="28">
        <f t="shared" si="90"/>
        <v>2904</v>
      </c>
      <c r="I205" s="38">
        <f t="shared" si="93"/>
        <v>-9.9999999999909051E-2</v>
      </c>
      <c r="J205" s="32">
        <f t="shared" si="91"/>
        <v>2588.9</v>
      </c>
      <c r="K205" s="80">
        <f t="shared" si="92"/>
        <v>2904</v>
      </c>
      <c r="L205" s="190"/>
      <c r="M205" s="190"/>
      <c r="N205" s="138"/>
    </row>
    <row r="206" spans="1:14" x14ac:dyDescent="0.3">
      <c r="A206" s="5" t="s">
        <v>78</v>
      </c>
      <c r="B206" s="3"/>
      <c r="C206" s="18">
        <f t="shared" si="85"/>
        <v>188.3</v>
      </c>
      <c r="D206" s="15">
        <f t="shared" si="86"/>
        <v>2588.3000000000002</v>
      </c>
      <c r="E206" s="25">
        <f t="shared" si="87"/>
        <v>315.10000000000002</v>
      </c>
      <c r="F206" s="28">
        <f t="shared" si="88"/>
        <v>2903.4</v>
      </c>
      <c r="G206" s="28">
        <f t="shared" si="89"/>
        <v>2903</v>
      </c>
      <c r="H206" s="28">
        <f t="shared" si="90"/>
        <v>2903</v>
      </c>
      <c r="I206" s="38">
        <f t="shared" si="93"/>
        <v>-0.40000000000009095</v>
      </c>
      <c r="J206" s="32">
        <f t="shared" si="91"/>
        <v>2587.9</v>
      </c>
      <c r="K206" s="80">
        <f t="shared" si="92"/>
        <v>2903</v>
      </c>
      <c r="L206" s="190"/>
      <c r="M206" s="190"/>
      <c r="N206" s="138"/>
    </row>
    <row r="207" spans="1:14" x14ac:dyDescent="0.3">
      <c r="A207" s="6"/>
      <c r="B207" s="42"/>
      <c r="C207" s="236"/>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2400</v>
      </c>
      <c r="C209" s="18">
        <f t="shared" ref="C209:C215" si="94">C64</f>
        <v>91.2</v>
      </c>
      <c r="D209" s="15">
        <f t="shared" ref="D209:D215" si="95">$B$156+C209</f>
        <v>2491.1999999999998</v>
      </c>
      <c r="E209" s="25">
        <f t="shared" ref="E209:E215" si="96">$E$11</f>
        <v>315.10000000000002</v>
      </c>
      <c r="F209" s="28">
        <f t="shared" ref="F209:F215" si="97">D209+E209</f>
        <v>2806.2999999999997</v>
      </c>
      <c r="G209" s="28">
        <f t="shared" ref="G209:G215" si="98">ROUND(((F209*10)+0.4)/10,0)</f>
        <v>2806</v>
      </c>
      <c r="H209" s="28">
        <f t="shared" ref="H209:H215" si="99">IF(FLOOR(G209,1)&lt;1000,FLOOR(G209,1),FLOOR((G209),1))</f>
        <v>2806</v>
      </c>
      <c r="I209" s="39">
        <f t="shared" si="73"/>
        <v>-0.29999999999972715</v>
      </c>
      <c r="J209" s="32">
        <f t="shared" ref="J209:J215" si="100">I209+D209</f>
        <v>2490.9</v>
      </c>
      <c r="K209" s="81">
        <f t="shared" ref="K209:K215" si="101">H209</f>
        <v>2806</v>
      </c>
      <c r="L209" s="190"/>
      <c r="M209" s="190"/>
      <c r="N209" s="138"/>
    </row>
    <row r="210" spans="1:14" x14ac:dyDescent="0.3">
      <c r="A210" s="2" t="s">
        <v>63</v>
      </c>
      <c r="B210" s="3"/>
      <c r="C210" s="18">
        <f t="shared" si="94"/>
        <v>117.3</v>
      </c>
      <c r="D210" s="15">
        <f t="shared" si="95"/>
        <v>2517.3000000000002</v>
      </c>
      <c r="E210" s="25">
        <f t="shared" si="96"/>
        <v>315.10000000000002</v>
      </c>
      <c r="F210" s="28">
        <f t="shared" si="97"/>
        <v>2832.4</v>
      </c>
      <c r="G210" s="28">
        <f t="shared" si="98"/>
        <v>2832</v>
      </c>
      <c r="H210" s="28">
        <f t="shared" si="99"/>
        <v>2832</v>
      </c>
      <c r="I210" s="39">
        <f t="shared" si="73"/>
        <v>-0.40000000000009095</v>
      </c>
      <c r="J210" s="32">
        <f t="shared" si="100"/>
        <v>2516.9</v>
      </c>
      <c r="K210" s="81">
        <f t="shared" si="101"/>
        <v>2832</v>
      </c>
      <c r="L210" s="190"/>
      <c r="M210" s="190"/>
      <c r="N210" s="138"/>
    </row>
    <row r="211" spans="1:14" x14ac:dyDescent="0.3">
      <c r="A211" s="2" t="s">
        <v>64</v>
      </c>
      <c r="B211" s="3"/>
      <c r="C211" s="18">
        <f t="shared" si="94"/>
        <v>136.6</v>
      </c>
      <c r="D211" s="15">
        <f t="shared" si="95"/>
        <v>2536.6</v>
      </c>
      <c r="E211" s="25">
        <f t="shared" si="96"/>
        <v>315.10000000000002</v>
      </c>
      <c r="F211" s="28">
        <f t="shared" si="97"/>
        <v>2851.7</v>
      </c>
      <c r="G211" s="28">
        <f t="shared" si="98"/>
        <v>2852</v>
      </c>
      <c r="H211" s="28">
        <f t="shared" si="99"/>
        <v>2852</v>
      </c>
      <c r="I211" s="39">
        <f t="shared" si="73"/>
        <v>0.3000000000001819</v>
      </c>
      <c r="J211" s="32">
        <f t="shared" si="100"/>
        <v>2536.9</v>
      </c>
      <c r="K211" s="81">
        <f t="shared" si="101"/>
        <v>2852</v>
      </c>
      <c r="L211" s="190"/>
      <c r="M211" s="190"/>
      <c r="N211" s="138"/>
    </row>
    <row r="212" spans="1:14" x14ac:dyDescent="0.3">
      <c r="A212" s="2" t="s">
        <v>65</v>
      </c>
      <c r="B212" s="3"/>
      <c r="C212" s="18">
        <f t="shared" si="94"/>
        <v>133.9</v>
      </c>
      <c r="D212" s="15">
        <f t="shared" si="95"/>
        <v>2533.9</v>
      </c>
      <c r="E212" s="25">
        <f t="shared" si="96"/>
        <v>315.10000000000002</v>
      </c>
      <c r="F212" s="28">
        <f t="shared" si="97"/>
        <v>2849</v>
      </c>
      <c r="G212" s="28">
        <f t="shared" si="98"/>
        <v>2849</v>
      </c>
      <c r="H212" s="28">
        <f t="shared" si="99"/>
        <v>2849</v>
      </c>
      <c r="I212" s="39">
        <f t="shared" si="73"/>
        <v>0</v>
      </c>
      <c r="J212" s="32">
        <f t="shared" si="100"/>
        <v>2533.9</v>
      </c>
      <c r="K212" s="81">
        <f t="shared" si="101"/>
        <v>2849</v>
      </c>
      <c r="L212" s="190"/>
      <c r="M212" s="190"/>
      <c r="N212" s="138"/>
    </row>
    <row r="213" spans="1:14" x14ac:dyDescent="0.3">
      <c r="A213" s="2" t="s">
        <v>66</v>
      </c>
      <c r="B213" s="3"/>
      <c r="C213" s="18">
        <f t="shared" si="94"/>
        <v>142.19999999999999</v>
      </c>
      <c r="D213" s="15">
        <f t="shared" si="95"/>
        <v>2542.1999999999998</v>
      </c>
      <c r="E213" s="25">
        <f t="shared" si="96"/>
        <v>315.10000000000002</v>
      </c>
      <c r="F213" s="28">
        <f t="shared" si="97"/>
        <v>2857.2999999999997</v>
      </c>
      <c r="G213" s="28">
        <f t="shared" si="98"/>
        <v>2857</v>
      </c>
      <c r="H213" s="28">
        <f t="shared" si="99"/>
        <v>2857</v>
      </c>
      <c r="I213" s="39">
        <f t="shared" si="73"/>
        <v>-0.29999999999972715</v>
      </c>
      <c r="J213" s="32">
        <f t="shared" si="100"/>
        <v>2541.9</v>
      </c>
      <c r="K213" s="81">
        <f t="shared" si="101"/>
        <v>2857</v>
      </c>
      <c r="L213" s="190"/>
      <c r="M213" s="190"/>
      <c r="N213" s="138"/>
    </row>
    <row r="214" spans="1:14" x14ac:dyDescent="0.3">
      <c r="A214" s="2" t="s">
        <v>67</v>
      </c>
      <c r="B214" s="3"/>
      <c r="C214" s="18">
        <f t="shared" si="94"/>
        <v>141.69999999999999</v>
      </c>
      <c r="D214" s="15">
        <f t="shared" si="95"/>
        <v>2541.6999999999998</v>
      </c>
      <c r="E214" s="25">
        <f t="shared" si="96"/>
        <v>315.10000000000002</v>
      </c>
      <c r="F214" s="28">
        <f t="shared" si="97"/>
        <v>2856.7999999999997</v>
      </c>
      <c r="G214" s="28">
        <f t="shared" si="98"/>
        <v>2857</v>
      </c>
      <c r="H214" s="28">
        <f t="shared" si="99"/>
        <v>2857</v>
      </c>
      <c r="I214" s="39">
        <f t="shared" si="73"/>
        <v>0.20000000000027285</v>
      </c>
      <c r="J214" s="32">
        <f t="shared" si="100"/>
        <v>2541.9</v>
      </c>
      <c r="K214" s="81">
        <f t="shared" si="101"/>
        <v>2857</v>
      </c>
      <c r="L214" s="190"/>
      <c r="M214" s="190"/>
      <c r="N214" s="138"/>
    </row>
    <row r="215" spans="1:14" x14ac:dyDescent="0.3">
      <c r="A215" s="2" t="s">
        <v>68</v>
      </c>
      <c r="B215" s="3"/>
      <c r="C215" s="18">
        <f t="shared" si="94"/>
        <v>159.5</v>
      </c>
      <c r="D215" s="15">
        <f t="shared" si="95"/>
        <v>2559.5</v>
      </c>
      <c r="E215" s="25">
        <f t="shared" si="96"/>
        <v>315.10000000000002</v>
      </c>
      <c r="F215" s="28">
        <f t="shared" si="97"/>
        <v>2874.6</v>
      </c>
      <c r="G215" s="28">
        <f t="shared" si="98"/>
        <v>2875</v>
      </c>
      <c r="H215" s="28">
        <f t="shared" si="99"/>
        <v>2875</v>
      </c>
      <c r="I215" s="39">
        <f t="shared" si="73"/>
        <v>0.40000000000009095</v>
      </c>
      <c r="J215" s="32">
        <f t="shared" si="100"/>
        <v>2559.9</v>
      </c>
      <c r="K215" s="81">
        <f t="shared" si="101"/>
        <v>2875</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7" zoomScaleNormal="100" zoomScaleSheetLayoutView="100" workbookViewId="0">
      <selection activeCell="B8" sqref="B8:F10"/>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43" t="s">
        <v>193</v>
      </c>
      <c r="B1" s="343"/>
      <c r="C1" s="343"/>
      <c r="D1" s="343"/>
      <c r="E1" s="343"/>
      <c r="F1" s="87"/>
    </row>
    <row r="3" spans="1:6" x14ac:dyDescent="0.4">
      <c r="B3" s="89" t="s">
        <v>182</v>
      </c>
      <c r="F3" s="101">
        <v>46175</v>
      </c>
    </row>
    <row r="5" spans="1:6" x14ac:dyDescent="0.4">
      <c r="A5" s="344" t="s">
        <v>101</v>
      </c>
      <c r="B5" s="344"/>
      <c r="C5" s="344"/>
      <c r="D5" s="344"/>
      <c r="E5" s="344"/>
      <c r="F5" s="344"/>
    </row>
    <row r="6" spans="1:6" x14ac:dyDescent="0.4">
      <c r="A6" s="344" t="s">
        <v>102</v>
      </c>
      <c r="B6" s="344"/>
      <c r="C6" s="344"/>
      <c r="D6" s="344"/>
      <c r="E6" s="344"/>
      <c r="F6" s="344"/>
    </row>
    <row r="7" spans="1:6" x14ac:dyDescent="0.4">
      <c r="A7" s="217"/>
      <c r="B7" s="217"/>
      <c r="C7" s="217"/>
      <c r="D7" s="217"/>
      <c r="E7" s="217"/>
      <c r="F7" s="217"/>
    </row>
    <row r="8" spans="1:6" ht="27.5" customHeight="1" x14ac:dyDescent="0.4">
      <c r="A8" s="220"/>
      <c r="B8" s="362" t="s">
        <v>200</v>
      </c>
      <c r="C8" s="362"/>
      <c r="D8" s="362"/>
      <c r="E8" s="362"/>
      <c r="F8" s="362"/>
    </row>
    <row r="9" spans="1:6" ht="27.5" customHeight="1" x14ac:dyDescent="0.4">
      <c r="A9" s="220"/>
      <c r="B9" s="362"/>
      <c r="C9" s="362"/>
      <c r="D9" s="362"/>
      <c r="E9" s="362"/>
      <c r="F9" s="362"/>
    </row>
    <row r="10" spans="1:6" ht="27.5" customHeight="1" x14ac:dyDescent="0.4">
      <c r="A10" s="220"/>
      <c r="B10" s="362"/>
      <c r="C10" s="362"/>
      <c r="D10" s="362"/>
      <c r="E10" s="362"/>
      <c r="F10" s="362"/>
    </row>
    <row r="11" spans="1:6" x14ac:dyDescent="0.4">
      <c r="A11" s="346"/>
      <c r="B11" s="347"/>
      <c r="C11" s="347"/>
      <c r="D11" s="347"/>
      <c r="E11" s="346"/>
      <c r="F11" s="347"/>
    </row>
    <row r="12" spans="1:6" x14ac:dyDescent="0.4">
      <c r="B12" s="348" t="s">
        <v>169</v>
      </c>
      <c r="C12" s="348"/>
      <c r="D12" s="348"/>
      <c r="E12" s="348"/>
      <c r="F12" s="348"/>
    </row>
    <row r="13" spans="1:6" x14ac:dyDescent="0.4">
      <c r="A13" s="105"/>
      <c r="B13" s="104"/>
      <c r="C13" s="104"/>
      <c r="D13" s="104"/>
      <c r="E13" s="104"/>
      <c r="F13" s="104"/>
    </row>
    <row r="14" spans="1:6" ht="50" customHeight="1" x14ac:dyDescent="0.4">
      <c r="A14" s="219">
        <v>1</v>
      </c>
      <c r="B14" s="350" t="s">
        <v>202</v>
      </c>
      <c r="C14" s="350"/>
      <c r="D14" s="350"/>
      <c r="E14" s="350"/>
      <c r="F14" s="350"/>
    </row>
    <row r="15" spans="1:6" x14ac:dyDescent="0.4">
      <c r="A15" s="105"/>
      <c r="B15" s="104"/>
      <c r="C15" s="104"/>
      <c r="D15" s="104"/>
      <c r="E15" s="104"/>
      <c r="F15" s="104"/>
    </row>
    <row r="16" spans="1:6" x14ac:dyDescent="0.4">
      <c r="A16" s="219">
        <v>2</v>
      </c>
      <c r="B16" s="350" t="s">
        <v>186</v>
      </c>
      <c r="C16" s="350"/>
      <c r="D16" s="350"/>
      <c r="E16" s="350"/>
      <c r="F16" s="350"/>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3769</v>
      </c>
      <c r="F21" s="96"/>
    </row>
    <row r="22" spans="1:6" x14ac:dyDescent="0.4">
      <c r="B22" s="91" t="s">
        <v>109</v>
      </c>
      <c r="C22" s="95">
        <f>LPG!H11</f>
        <v>3782</v>
      </c>
      <c r="F22" s="96"/>
    </row>
    <row r="23" spans="1:6" x14ac:dyDescent="0.4">
      <c r="B23" s="91" t="s">
        <v>110</v>
      </c>
      <c r="C23" s="95">
        <f>LPG!H12</f>
        <v>3795</v>
      </c>
      <c r="F23" s="96"/>
    </row>
    <row r="24" spans="1:6" x14ac:dyDescent="0.4">
      <c r="B24" s="91" t="s">
        <v>111</v>
      </c>
      <c r="C24" s="95">
        <f>LPG!H13</f>
        <v>3818</v>
      </c>
      <c r="F24" s="96"/>
    </row>
    <row r="25" spans="1:6" x14ac:dyDescent="0.4">
      <c r="B25" s="91" t="s">
        <v>112</v>
      </c>
      <c r="C25" s="95">
        <f>LPG!H14</f>
        <v>3849</v>
      </c>
      <c r="F25" s="96"/>
    </row>
    <row r="26" spans="1:6" x14ac:dyDescent="0.4">
      <c r="B26" s="91" t="s">
        <v>113</v>
      </c>
      <c r="C26" s="95">
        <f>LPG!H15</f>
        <v>3891</v>
      </c>
      <c r="F26" s="96"/>
    </row>
    <row r="27" spans="1:6" x14ac:dyDescent="0.4">
      <c r="B27" s="91" t="s">
        <v>114</v>
      </c>
      <c r="C27" s="95">
        <f>LPG!H16</f>
        <v>3926</v>
      </c>
      <c r="F27" s="96"/>
    </row>
    <row r="28" spans="1:6" x14ac:dyDescent="0.4">
      <c r="B28" s="91" t="s">
        <v>115</v>
      </c>
      <c r="C28" s="95">
        <f>LPG!H17</f>
        <v>3999</v>
      </c>
      <c r="F28" s="96"/>
    </row>
    <row r="29" spans="1:6" x14ac:dyDescent="0.4">
      <c r="B29" s="91" t="s">
        <v>116</v>
      </c>
      <c r="C29" s="95">
        <f>LPG!H18</f>
        <v>4066</v>
      </c>
      <c r="F29" s="96"/>
    </row>
    <row r="30" spans="1:6" x14ac:dyDescent="0.4">
      <c r="B30" s="91" t="s">
        <v>117</v>
      </c>
      <c r="C30" s="95">
        <f>LPG!H19</f>
        <v>4126</v>
      </c>
      <c r="F30" s="96"/>
    </row>
    <row r="31" spans="1:6" x14ac:dyDescent="0.4">
      <c r="B31" s="91" t="s">
        <v>118</v>
      </c>
      <c r="C31" s="95">
        <f>LPG!H20</f>
        <v>4186</v>
      </c>
      <c r="F31" s="96"/>
    </row>
    <row r="32" spans="1:6" x14ac:dyDescent="0.4">
      <c r="B32" s="91" t="s">
        <v>119</v>
      </c>
      <c r="C32" s="95">
        <f>LPG!H21</f>
        <v>4410</v>
      </c>
      <c r="F32" s="96"/>
    </row>
    <row r="33" spans="1:6" x14ac:dyDescent="0.4">
      <c r="B33" s="91" t="s">
        <v>120</v>
      </c>
      <c r="C33" s="95">
        <f>LPG!H22</f>
        <v>4152</v>
      </c>
      <c r="F33" s="96"/>
    </row>
    <row r="34" spans="1:6" x14ac:dyDescent="0.4">
      <c r="B34" s="91" t="s">
        <v>121</v>
      </c>
      <c r="C34" s="95">
        <f>LPG!H23</f>
        <v>4257</v>
      </c>
      <c r="F34" s="96"/>
    </row>
    <row r="35" spans="1:6" x14ac:dyDescent="0.4">
      <c r="B35" s="91" t="s">
        <v>122</v>
      </c>
      <c r="C35" s="95">
        <f>LPG!H24</f>
        <v>4242</v>
      </c>
      <c r="F35" s="96"/>
    </row>
    <row r="36" spans="1:6" x14ac:dyDescent="0.4">
      <c r="B36" s="91" t="s">
        <v>123</v>
      </c>
      <c r="C36" s="95">
        <f>LPG!H25</f>
        <v>3926</v>
      </c>
      <c r="F36" s="96"/>
    </row>
    <row r="37" spans="1:6" x14ac:dyDescent="0.4">
      <c r="B37" s="91" t="s">
        <v>70</v>
      </c>
      <c r="C37" s="95">
        <f>LPG!H26</f>
        <v>4242</v>
      </c>
      <c r="F37" s="96"/>
    </row>
    <row r="38" spans="1:6" x14ac:dyDescent="0.4">
      <c r="B38" s="91" t="s">
        <v>124</v>
      </c>
      <c r="C38" s="95">
        <f>LPG!H29</f>
        <v>3821</v>
      </c>
      <c r="F38" s="96"/>
    </row>
    <row r="39" spans="1:6" x14ac:dyDescent="0.4">
      <c r="B39" s="91" t="s">
        <v>125</v>
      </c>
      <c r="C39" s="95">
        <f>LPG!H30</f>
        <v>3861</v>
      </c>
      <c r="F39" s="96"/>
    </row>
    <row r="40" spans="1:6" x14ac:dyDescent="0.4">
      <c r="B40" s="91" t="s">
        <v>126</v>
      </c>
      <c r="C40" s="95">
        <f>LPG!H31</f>
        <v>3844</v>
      </c>
      <c r="F40" s="96"/>
    </row>
    <row r="41" spans="1:6" x14ac:dyDescent="0.4">
      <c r="B41" s="91" t="s">
        <v>127</v>
      </c>
      <c r="C41" s="95">
        <f>LPG!H32</f>
        <v>3866</v>
      </c>
      <c r="F41" s="96"/>
    </row>
    <row r="42" spans="1:6" x14ac:dyDescent="0.4">
      <c r="B42" s="91" t="s">
        <v>128</v>
      </c>
      <c r="C42" s="95">
        <f>LPG!H33</f>
        <v>3919</v>
      </c>
      <c r="F42" s="96"/>
    </row>
    <row r="43" spans="1:6" x14ac:dyDescent="0.4">
      <c r="B43" s="91" t="s">
        <v>129</v>
      </c>
      <c r="C43" s="95">
        <f>LPG!H34</f>
        <v>3904</v>
      </c>
      <c r="F43" s="96"/>
    </row>
    <row r="44" spans="1:6" x14ac:dyDescent="0.4">
      <c r="A44" s="99"/>
      <c r="B44" s="91" t="s">
        <v>130</v>
      </c>
      <c r="C44" s="95">
        <f>LPG!H35</f>
        <v>3944</v>
      </c>
      <c r="F44" s="96"/>
    </row>
    <row r="45" spans="1:6" x14ac:dyDescent="0.4">
      <c r="B45" s="91" t="s">
        <v>131</v>
      </c>
      <c r="C45" s="95">
        <f>LPG!H36</f>
        <v>3968</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3991</v>
      </c>
      <c r="F51" s="96"/>
    </row>
    <row r="52" spans="1:6" x14ac:dyDescent="0.4">
      <c r="B52" s="91" t="s">
        <v>133</v>
      </c>
      <c r="C52" s="97">
        <f>LPG!H40</f>
        <v>3892</v>
      </c>
      <c r="F52" s="96"/>
    </row>
    <row r="53" spans="1:6" x14ac:dyDescent="0.4">
      <c r="B53" s="91" t="s">
        <v>134</v>
      </c>
      <c r="C53" s="97">
        <f>LPG!H41</f>
        <v>3911</v>
      </c>
      <c r="F53" s="96"/>
    </row>
    <row r="54" spans="1:6" x14ac:dyDescent="0.4">
      <c r="A54" s="90"/>
      <c r="B54" s="91" t="s">
        <v>135</v>
      </c>
      <c r="C54" s="97">
        <f>LPG!H42</f>
        <v>3962</v>
      </c>
      <c r="F54" s="96"/>
    </row>
    <row r="55" spans="1:6" x14ac:dyDescent="0.4">
      <c r="A55" s="90"/>
      <c r="B55" s="91" t="s">
        <v>136</v>
      </c>
      <c r="C55" s="97">
        <f>LPG!H43</f>
        <v>4023</v>
      </c>
      <c r="F55" s="96"/>
    </row>
    <row r="56" spans="1:6" x14ac:dyDescent="0.4">
      <c r="B56" s="91" t="s">
        <v>137</v>
      </c>
      <c r="C56" s="97">
        <f>LPG!H44</f>
        <v>4095</v>
      </c>
      <c r="F56" s="96"/>
    </row>
    <row r="57" spans="1:6" x14ac:dyDescent="0.4">
      <c r="B57" s="91" t="s">
        <v>138</v>
      </c>
      <c r="C57" s="97">
        <f>LPG!H45</f>
        <v>4124</v>
      </c>
      <c r="F57" s="96"/>
    </row>
    <row r="58" spans="1:6" x14ac:dyDescent="0.4">
      <c r="B58" s="91" t="s">
        <v>139</v>
      </c>
      <c r="C58" s="97">
        <f>LPG!H46</f>
        <v>4165</v>
      </c>
      <c r="F58" s="96"/>
    </row>
    <row r="59" spans="1:6" x14ac:dyDescent="0.4">
      <c r="B59" s="91" t="s">
        <v>140</v>
      </c>
      <c r="C59" s="97">
        <f>LPG!H47</f>
        <v>4244</v>
      </c>
      <c r="F59" s="96"/>
    </row>
    <row r="60" spans="1:6" x14ac:dyDescent="0.4">
      <c r="B60" s="91" t="s">
        <v>141</v>
      </c>
      <c r="C60" s="97">
        <f>LPG!H48</f>
        <v>4276</v>
      </c>
      <c r="F60" s="96"/>
    </row>
    <row r="61" spans="1:6" x14ac:dyDescent="0.4">
      <c r="B61" s="91" t="s">
        <v>142</v>
      </c>
      <c r="C61" s="97">
        <f>LPG!H49</f>
        <v>4322</v>
      </c>
      <c r="F61" s="96"/>
    </row>
    <row r="62" spans="1:6" x14ac:dyDescent="0.4">
      <c r="B62" s="91" t="s">
        <v>143</v>
      </c>
      <c r="C62" s="97">
        <f>LPG!H50</f>
        <v>4289</v>
      </c>
      <c r="F62" s="96"/>
    </row>
    <row r="63" spans="1:6" x14ac:dyDescent="0.4">
      <c r="B63" s="91" t="s">
        <v>144</v>
      </c>
      <c r="C63" s="97">
        <f>LPG!H51</f>
        <v>4264</v>
      </c>
      <c r="F63" s="96"/>
    </row>
    <row r="64" spans="1:6" x14ac:dyDescent="0.4">
      <c r="B64" s="91" t="s">
        <v>145</v>
      </c>
      <c r="C64" s="97">
        <f>LPG!H52</f>
        <v>4365</v>
      </c>
      <c r="F64" s="96"/>
    </row>
    <row r="65" spans="2:6" x14ac:dyDescent="0.4">
      <c r="B65" s="91" t="s">
        <v>146</v>
      </c>
      <c r="C65" s="97">
        <f>LPG!H53</f>
        <v>3962</v>
      </c>
      <c r="F65" s="96"/>
    </row>
    <row r="66" spans="2:6" x14ac:dyDescent="0.4">
      <c r="B66" s="91" t="s">
        <v>147</v>
      </c>
      <c r="C66" s="97">
        <f>LPG!H54</f>
        <v>4023</v>
      </c>
      <c r="F66" s="96"/>
    </row>
    <row r="67" spans="2:6" x14ac:dyDescent="0.4">
      <c r="B67" s="91" t="s">
        <v>148</v>
      </c>
      <c r="C67" s="97">
        <f>LPG!H55</f>
        <v>4124</v>
      </c>
      <c r="F67" s="96"/>
    </row>
    <row r="68" spans="2:6" x14ac:dyDescent="0.4">
      <c r="B68" s="91" t="s">
        <v>149</v>
      </c>
      <c r="C68" s="97">
        <f>LPG!H56</f>
        <v>4165</v>
      </c>
      <c r="F68" s="96"/>
    </row>
    <row r="69" spans="2:6" x14ac:dyDescent="0.4">
      <c r="B69" s="91" t="s">
        <v>75</v>
      </c>
      <c r="C69" s="97">
        <f>LPG!H57</f>
        <v>4244</v>
      </c>
      <c r="F69" s="96"/>
    </row>
    <row r="70" spans="2:6" x14ac:dyDescent="0.4">
      <c r="B70" s="91" t="s">
        <v>150</v>
      </c>
      <c r="C70" s="97">
        <f>LPG!H58</f>
        <v>4276</v>
      </c>
      <c r="F70" s="96"/>
    </row>
    <row r="71" spans="2:6" x14ac:dyDescent="0.4">
      <c r="B71" s="91" t="s">
        <v>151</v>
      </c>
      <c r="C71" s="97">
        <f>LPG!H59</f>
        <v>4322</v>
      </c>
      <c r="F71" s="96"/>
    </row>
    <row r="72" spans="2:6" x14ac:dyDescent="0.4">
      <c r="B72" s="91" t="s">
        <v>152</v>
      </c>
      <c r="C72" s="97">
        <f>LPG!H60</f>
        <v>4365</v>
      </c>
      <c r="F72" s="96"/>
    </row>
    <row r="73" spans="2:6" x14ac:dyDescent="0.4">
      <c r="B73" s="91" t="s">
        <v>153</v>
      </c>
      <c r="C73" s="97">
        <f>LPG!H63</f>
        <v>4005</v>
      </c>
      <c r="F73" s="96"/>
    </row>
    <row r="74" spans="2:6" x14ac:dyDescent="0.4">
      <c r="B74" s="91" t="s">
        <v>154</v>
      </c>
      <c r="C74" s="97">
        <f>LPG!H64</f>
        <v>4077</v>
      </c>
      <c r="F74" s="96"/>
    </row>
    <row r="75" spans="2:6" x14ac:dyDescent="0.4">
      <c r="B75" s="91" t="s">
        <v>155</v>
      </c>
      <c r="C75" s="97">
        <f>LPG!H65</f>
        <v>4130</v>
      </c>
      <c r="F75" s="96"/>
    </row>
    <row r="76" spans="2:6" x14ac:dyDescent="0.4">
      <c r="B76" s="91" t="s">
        <v>156</v>
      </c>
      <c r="C76" s="97">
        <f>LPG!H66</f>
        <v>4122</v>
      </c>
      <c r="F76" s="96"/>
    </row>
    <row r="77" spans="2:6" x14ac:dyDescent="0.4">
      <c r="B77" s="91" t="s">
        <v>157</v>
      </c>
      <c r="C77" s="97">
        <f>LPG!H67</f>
        <v>4145</v>
      </c>
      <c r="F77" s="96"/>
    </row>
    <row r="78" spans="2:6" x14ac:dyDescent="0.4">
      <c r="B78" s="91" t="s">
        <v>158</v>
      </c>
      <c r="C78" s="97">
        <f>LPG!H68</f>
        <v>4144</v>
      </c>
      <c r="F78" s="96"/>
    </row>
    <row r="79" spans="2:6" x14ac:dyDescent="0.4">
      <c r="B79" s="92" t="s">
        <v>159</v>
      </c>
      <c r="C79" s="97">
        <f>LPG!H69</f>
        <v>4193</v>
      </c>
      <c r="F79" s="98"/>
    </row>
    <row r="80" spans="2:6" x14ac:dyDescent="0.4">
      <c r="C80" s="99"/>
      <c r="D80" s="99"/>
      <c r="E80" s="98"/>
      <c r="F80" s="98"/>
    </row>
    <row r="81" spans="1:6" x14ac:dyDescent="0.4">
      <c r="A81" s="88">
        <v>3</v>
      </c>
      <c r="B81" s="88" t="s">
        <v>160</v>
      </c>
      <c r="F81" s="96"/>
    </row>
    <row r="82" spans="1:6" ht="33.5" customHeight="1" x14ac:dyDescent="0.4">
      <c r="A82" s="166"/>
      <c r="B82" s="350" t="s">
        <v>196</v>
      </c>
      <c r="C82" s="350"/>
      <c r="D82" s="350"/>
      <c r="E82" s="350"/>
      <c r="F82" s="350"/>
    </row>
    <row r="83" spans="1:6" x14ac:dyDescent="0.4">
      <c r="A83" s="218"/>
    </row>
    <row r="84" spans="1:6" x14ac:dyDescent="0.4">
      <c r="A84" s="218"/>
    </row>
    <row r="85" spans="1:6" x14ac:dyDescent="0.4">
      <c r="A85" s="218"/>
      <c r="B85" s="88"/>
    </row>
    <row r="86" spans="1:6" x14ac:dyDescent="0.4">
      <c r="A86" s="218"/>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11" zoomScale="110" zoomScaleNormal="100" zoomScaleSheetLayoutView="110" workbookViewId="0">
      <selection activeCell="B21" sqref="B21:F22"/>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68" t="s">
        <v>193</v>
      </c>
      <c r="B1" s="368"/>
      <c r="C1" s="368"/>
      <c r="D1" s="368"/>
      <c r="E1" s="368"/>
      <c r="F1" s="368"/>
      <c r="G1" s="103"/>
      <c r="H1" s="103"/>
    </row>
    <row r="3" spans="1:8" x14ac:dyDescent="0.4">
      <c r="B3" s="104" t="s">
        <v>182</v>
      </c>
      <c r="F3" s="101">
        <f>'LPG Regulations'!F3</f>
        <v>46175</v>
      </c>
    </row>
    <row r="5" spans="1:8" x14ac:dyDescent="0.4">
      <c r="A5" s="368" t="s">
        <v>101</v>
      </c>
      <c r="B5" s="368"/>
      <c r="C5" s="368"/>
      <c r="D5" s="368"/>
      <c r="E5" s="368"/>
      <c r="F5" s="368"/>
      <c r="G5" s="103"/>
      <c r="H5" s="103"/>
    </row>
    <row r="6" spans="1:8" x14ac:dyDescent="0.4">
      <c r="A6" s="368" t="s">
        <v>102</v>
      </c>
      <c r="B6" s="368"/>
      <c r="C6" s="368"/>
      <c r="D6" s="368"/>
      <c r="E6" s="368"/>
      <c r="F6" s="368"/>
      <c r="G6" s="103"/>
      <c r="H6" s="103"/>
    </row>
    <row r="7" spans="1:8" x14ac:dyDescent="0.4">
      <c r="A7" s="103"/>
      <c r="B7" s="103"/>
      <c r="C7" s="103"/>
      <c r="D7" s="103"/>
      <c r="E7" s="103"/>
      <c r="F7" s="103"/>
      <c r="G7" s="103"/>
      <c r="H7" s="222"/>
    </row>
    <row r="8" spans="1:8" x14ac:dyDescent="0.4">
      <c r="A8" s="369" t="s">
        <v>187</v>
      </c>
      <c r="B8" s="369"/>
      <c r="C8" s="369"/>
      <c r="D8" s="369"/>
      <c r="E8" s="369"/>
      <c r="F8" s="369"/>
      <c r="G8" s="103"/>
      <c r="H8" s="222"/>
    </row>
    <row r="10" spans="1:8" ht="27.5" customHeight="1" x14ac:dyDescent="0.4">
      <c r="A10" s="221"/>
      <c r="B10" s="345" t="s">
        <v>200</v>
      </c>
      <c r="C10" s="345"/>
      <c r="D10" s="345"/>
      <c r="E10" s="345"/>
      <c r="F10" s="345"/>
    </row>
    <row r="11" spans="1:8" ht="27.5" customHeight="1" x14ac:dyDescent="0.4">
      <c r="A11" s="221"/>
      <c r="B11" s="345"/>
      <c r="C11" s="345"/>
      <c r="D11" s="345"/>
      <c r="E11" s="345"/>
      <c r="F11" s="345"/>
    </row>
    <row r="12" spans="1:8" ht="49.25" customHeight="1" x14ac:dyDescent="0.4">
      <c r="A12" s="221"/>
      <c r="B12" s="345"/>
      <c r="C12" s="345"/>
      <c r="D12" s="345"/>
      <c r="E12" s="345"/>
      <c r="F12" s="345"/>
    </row>
    <row r="14" spans="1:8" x14ac:dyDescent="0.4">
      <c r="A14" s="103"/>
      <c r="B14" s="368" t="s">
        <v>103</v>
      </c>
      <c r="C14" s="368"/>
      <c r="D14" s="368"/>
      <c r="E14" s="368"/>
      <c r="F14" s="368"/>
      <c r="G14" s="223"/>
      <c r="H14" s="223"/>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45" t="s">
        <v>198</v>
      </c>
      <c r="C17" s="345"/>
      <c r="D17" s="345"/>
      <c r="E17" s="345"/>
      <c r="F17" s="345"/>
    </row>
    <row r="18" spans="1:10" x14ac:dyDescent="0.4">
      <c r="B18" s="345"/>
      <c r="C18" s="345"/>
      <c r="D18" s="345"/>
      <c r="E18" s="345"/>
      <c r="F18" s="345"/>
    </row>
    <row r="19" spans="1:10" x14ac:dyDescent="0.4">
      <c r="B19" s="345"/>
      <c r="C19" s="345"/>
      <c r="D19" s="345"/>
      <c r="E19" s="345"/>
      <c r="F19" s="345"/>
    </row>
    <row r="21" spans="1:10" ht="16.649999999999999" customHeight="1" x14ac:dyDescent="0.4">
      <c r="A21" s="104">
        <v>2</v>
      </c>
      <c r="B21" s="350" t="s">
        <v>201</v>
      </c>
      <c r="C21" s="350"/>
      <c r="D21" s="350"/>
      <c r="E21" s="350"/>
      <c r="F21" s="350"/>
    </row>
    <row r="22" spans="1:10" x14ac:dyDescent="0.4">
      <c r="B22" s="350"/>
      <c r="C22" s="350"/>
      <c r="D22" s="350"/>
      <c r="E22" s="350"/>
      <c r="F22" s="350"/>
    </row>
    <row r="23" spans="1:10" x14ac:dyDescent="0.4">
      <c r="B23" s="156"/>
    </row>
    <row r="24" spans="1:10" x14ac:dyDescent="0.4">
      <c r="A24" s="156">
        <v>3</v>
      </c>
      <c r="B24" s="364" t="s">
        <v>188</v>
      </c>
      <c r="C24" s="365"/>
      <c r="D24" s="365"/>
      <c r="E24" s="365"/>
      <c r="F24" s="366"/>
      <c r="G24" s="157"/>
      <c r="H24" s="157"/>
      <c r="I24" s="156"/>
      <c r="J24" s="156"/>
    </row>
    <row r="25" spans="1:10" x14ac:dyDescent="0.4">
      <c r="A25" s="156"/>
      <c r="B25" s="91"/>
      <c r="C25" s="363" t="s">
        <v>104</v>
      </c>
      <c r="D25" s="363"/>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2708</v>
      </c>
      <c r="D27" s="95">
        <f>Petrol!K84</f>
        <v>2719</v>
      </c>
      <c r="E27" s="95">
        <f>C27</f>
        <v>2708</v>
      </c>
      <c r="F27" s="95">
        <f>Petrol!K156</f>
        <v>2719</v>
      </c>
      <c r="I27" s="160"/>
    </row>
    <row r="28" spans="1:10" x14ac:dyDescent="0.4">
      <c r="B28" s="91" t="s">
        <v>109</v>
      </c>
      <c r="C28" s="95">
        <f>Petrol!K12</f>
        <v>2714</v>
      </c>
      <c r="D28" s="95">
        <f>Petrol!K85</f>
        <v>2725</v>
      </c>
      <c r="E28" s="95">
        <f t="shared" ref="E28:E51" si="0">C28</f>
        <v>2714</v>
      </c>
      <c r="F28" s="95">
        <f>Petrol!K157</f>
        <v>2725</v>
      </c>
      <c r="I28" s="160"/>
    </row>
    <row r="29" spans="1:10" x14ac:dyDescent="0.4">
      <c r="B29" s="91" t="s">
        <v>110</v>
      </c>
      <c r="C29" s="95">
        <f>Petrol!K13</f>
        <v>2720</v>
      </c>
      <c r="D29" s="95">
        <f>Petrol!K86</f>
        <v>2731</v>
      </c>
      <c r="E29" s="95">
        <f t="shared" si="0"/>
        <v>2720</v>
      </c>
      <c r="F29" s="95">
        <f>Petrol!K158</f>
        <v>2731</v>
      </c>
      <c r="I29" s="160"/>
    </row>
    <row r="30" spans="1:10" x14ac:dyDescent="0.4">
      <c r="B30" s="91" t="s">
        <v>111</v>
      </c>
      <c r="C30" s="95">
        <f>Petrol!K14</f>
        <v>2728</v>
      </c>
      <c r="D30" s="95">
        <f>Petrol!K87</f>
        <v>2739</v>
      </c>
      <c r="E30" s="95">
        <f t="shared" si="0"/>
        <v>2728</v>
      </c>
      <c r="F30" s="95">
        <f>Petrol!K159</f>
        <v>2739</v>
      </c>
      <c r="I30" s="160"/>
    </row>
    <row r="31" spans="1:10" x14ac:dyDescent="0.4">
      <c r="B31" s="91" t="s">
        <v>112</v>
      </c>
      <c r="C31" s="95">
        <f>Petrol!K15</f>
        <v>2739</v>
      </c>
      <c r="D31" s="95">
        <f>Petrol!K88</f>
        <v>2750</v>
      </c>
      <c r="E31" s="95">
        <f t="shared" si="0"/>
        <v>2739</v>
      </c>
      <c r="F31" s="95">
        <f>Petrol!K160</f>
        <v>2750</v>
      </c>
      <c r="I31" s="160"/>
    </row>
    <row r="32" spans="1:10" x14ac:dyDescent="0.4">
      <c r="B32" s="91" t="s">
        <v>113</v>
      </c>
      <c r="C32" s="95">
        <f>Petrol!K16</f>
        <v>2754</v>
      </c>
      <c r="D32" s="95">
        <f>Petrol!K89</f>
        <v>2765</v>
      </c>
      <c r="E32" s="95">
        <f t="shared" si="0"/>
        <v>2754</v>
      </c>
      <c r="F32" s="95">
        <f>Petrol!K161</f>
        <v>2765</v>
      </c>
      <c r="I32" s="160"/>
    </row>
    <row r="33" spans="2:9" x14ac:dyDescent="0.4">
      <c r="B33" s="91" t="s">
        <v>114</v>
      </c>
      <c r="C33" s="95">
        <f>Petrol!K17</f>
        <v>2768</v>
      </c>
      <c r="D33" s="95">
        <f>Petrol!K90</f>
        <v>2779</v>
      </c>
      <c r="E33" s="95">
        <f t="shared" si="0"/>
        <v>2768</v>
      </c>
      <c r="F33" s="95">
        <f>Petrol!K162</f>
        <v>2779</v>
      </c>
      <c r="I33" s="160"/>
    </row>
    <row r="34" spans="2:9" x14ac:dyDescent="0.4">
      <c r="B34" s="91" t="s">
        <v>115</v>
      </c>
      <c r="C34" s="95">
        <f>Petrol!K18</f>
        <v>2794</v>
      </c>
      <c r="D34" s="95">
        <f>Petrol!K91</f>
        <v>2805</v>
      </c>
      <c r="E34" s="95">
        <f t="shared" si="0"/>
        <v>2794</v>
      </c>
      <c r="F34" s="95">
        <f>Petrol!K163</f>
        <v>2805</v>
      </c>
      <c r="I34" s="160"/>
    </row>
    <row r="35" spans="2:9" x14ac:dyDescent="0.4">
      <c r="B35" s="91" t="s">
        <v>116</v>
      </c>
      <c r="C35" s="95">
        <f>Petrol!K19</f>
        <v>2821</v>
      </c>
      <c r="D35" s="95">
        <f>Petrol!K92</f>
        <v>2832</v>
      </c>
      <c r="E35" s="95">
        <f t="shared" si="0"/>
        <v>2821</v>
      </c>
      <c r="F35" s="95">
        <f>Petrol!K164</f>
        <v>2832</v>
      </c>
      <c r="I35" s="160"/>
    </row>
    <row r="36" spans="2:9" x14ac:dyDescent="0.4">
      <c r="B36" s="91" t="s">
        <v>117</v>
      </c>
      <c r="C36" s="95">
        <f>Petrol!K20</f>
        <v>2829</v>
      </c>
      <c r="D36" s="95">
        <f>Petrol!K93</f>
        <v>2840</v>
      </c>
      <c r="E36" s="95">
        <f t="shared" si="0"/>
        <v>2829</v>
      </c>
      <c r="F36" s="95">
        <f>Petrol!K165</f>
        <v>2840</v>
      </c>
      <c r="I36" s="160"/>
    </row>
    <row r="37" spans="2:9" x14ac:dyDescent="0.4">
      <c r="B37" s="91" t="s">
        <v>118</v>
      </c>
      <c r="C37" s="95">
        <f>Petrol!K21</f>
        <v>2883</v>
      </c>
      <c r="D37" s="95">
        <f>Petrol!K94</f>
        <v>2894</v>
      </c>
      <c r="E37" s="95">
        <f t="shared" si="0"/>
        <v>2883</v>
      </c>
      <c r="F37" s="95">
        <f>Petrol!K166</f>
        <v>2894</v>
      </c>
      <c r="I37" s="160"/>
    </row>
    <row r="38" spans="2:9" x14ac:dyDescent="0.4">
      <c r="B38" s="91" t="s">
        <v>119</v>
      </c>
      <c r="C38" s="95">
        <f>Petrol!K22</f>
        <v>2887</v>
      </c>
      <c r="D38" s="95">
        <f>Petrol!K95</f>
        <v>2898</v>
      </c>
      <c r="E38" s="95">
        <f t="shared" si="0"/>
        <v>2887</v>
      </c>
      <c r="F38" s="95">
        <f>Petrol!K167</f>
        <v>2898</v>
      </c>
      <c r="I38" s="160"/>
    </row>
    <row r="39" spans="2:9" x14ac:dyDescent="0.4">
      <c r="B39" s="91" t="s">
        <v>120</v>
      </c>
      <c r="C39" s="95">
        <f>Petrol!K23</f>
        <v>2841</v>
      </c>
      <c r="D39" s="95">
        <f>Petrol!K96</f>
        <v>2852</v>
      </c>
      <c r="E39" s="95">
        <f t="shared" si="0"/>
        <v>2841</v>
      </c>
      <c r="F39" s="95">
        <f>Petrol!K168</f>
        <v>2852</v>
      </c>
      <c r="I39" s="160"/>
    </row>
    <row r="40" spans="2:9" x14ac:dyDescent="0.4">
      <c r="B40" s="91" t="s">
        <v>121</v>
      </c>
      <c r="C40" s="95">
        <f>Petrol!K24</f>
        <v>2888</v>
      </c>
      <c r="D40" s="95">
        <f>Petrol!K97</f>
        <v>2899</v>
      </c>
      <c r="E40" s="95">
        <f t="shared" si="0"/>
        <v>2888</v>
      </c>
      <c r="F40" s="95">
        <f>Petrol!K169</f>
        <v>2899</v>
      </c>
      <c r="I40" s="160"/>
    </row>
    <row r="41" spans="2:9" x14ac:dyDescent="0.4">
      <c r="B41" s="91" t="s">
        <v>122</v>
      </c>
      <c r="C41" s="95">
        <f>Petrol!K25</f>
        <v>2876</v>
      </c>
      <c r="D41" s="95">
        <f>Petrol!K98</f>
        <v>2887</v>
      </c>
      <c r="E41" s="95">
        <f t="shared" si="0"/>
        <v>2876</v>
      </c>
      <c r="F41" s="95">
        <f>Petrol!K170</f>
        <v>2887</v>
      </c>
      <c r="I41" s="160"/>
    </row>
    <row r="42" spans="2:9" x14ac:dyDescent="0.4">
      <c r="B42" s="91" t="s">
        <v>123</v>
      </c>
      <c r="C42" s="95">
        <f>Petrol!K26</f>
        <v>2768</v>
      </c>
      <c r="D42" s="95">
        <f>Petrol!K99</f>
        <v>2779</v>
      </c>
      <c r="E42" s="95">
        <f t="shared" si="0"/>
        <v>2768</v>
      </c>
      <c r="F42" s="95">
        <f>Petrol!K171</f>
        <v>2779</v>
      </c>
      <c r="I42" s="160"/>
    </row>
    <row r="43" spans="2:9" x14ac:dyDescent="0.4">
      <c r="B43" s="91" t="s">
        <v>70</v>
      </c>
      <c r="C43" s="95">
        <f>Petrol!K27</f>
        <v>2876</v>
      </c>
      <c r="D43" s="95">
        <f>Petrol!K100</f>
        <v>2887</v>
      </c>
      <c r="E43" s="95">
        <f t="shared" si="0"/>
        <v>2876</v>
      </c>
      <c r="F43" s="95">
        <f>Petrol!K172</f>
        <v>2887</v>
      </c>
      <c r="I43" s="160"/>
    </row>
    <row r="44" spans="2:9" x14ac:dyDescent="0.4">
      <c r="B44" s="91" t="s">
        <v>124</v>
      </c>
      <c r="C44" s="95">
        <f>Petrol!K30</f>
        <v>2729</v>
      </c>
      <c r="D44" s="95">
        <f>Petrol!K103</f>
        <v>2740</v>
      </c>
      <c r="E44" s="95">
        <f t="shared" si="0"/>
        <v>2729</v>
      </c>
      <c r="F44" s="95">
        <f>Petrol!K175</f>
        <v>2740</v>
      </c>
      <c r="I44" s="160"/>
    </row>
    <row r="45" spans="2:9" x14ac:dyDescent="0.4">
      <c r="B45" s="91" t="s">
        <v>125</v>
      </c>
      <c r="C45" s="95">
        <f>Petrol!K31</f>
        <v>2743</v>
      </c>
      <c r="D45" s="95">
        <f>Petrol!K104</f>
        <v>2754</v>
      </c>
      <c r="E45" s="95">
        <f t="shared" si="0"/>
        <v>2743</v>
      </c>
      <c r="F45" s="95">
        <f>Petrol!K176</f>
        <v>2754</v>
      </c>
      <c r="I45" s="160"/>
    </row>
    <row r="46" spans="2:9" x14ac:dyDescent="0.4">
      <c r="B46" s="91" t="s">
        <v>126</v>
      </c>
      <c r="C46" s="95">
        <f>Petrol!K32</f>
        <v>2735</v>
      </c>
      <c r="D46" s="95">
        <f>Petrol!K105</f>
        <v>2746</v>
      </c>
      <c r="E46" s="95">
        <f t="shared" si="0"/>
        <v>2735</v>
      </c>
      <c r="F46" s="95">
        <f>Petrol!K177</f>
        <v>2746</v>
      </c>
      <c r="I46" s="160"/>
    </row>
    <row r="47" spans="2:9" x14ac:dyDescent="0.4">
      <c r="B47" s="91" t="s">
        <v>127</v>
      </c>
      <c r="C47" s="95">
        <f>Petrol!K33</f>
        <v>2748</v>
      </c>
      <c r="D47" s="95">
        <f>Petrol!K106</f>
        <v>2759</v>
      </c>
      <c r="E47" s="95">
        <f t="shared" si="0"/>
        <v>2748</v>
      </c>
      <c r="F47" s="95">
        <f>Petrol!K178</f>
        <v>2759</v>
      </c>
      <c r="I47" s="160"/>
    </row>
    <row r="48" spans="2:9" x14ac:dyDescent="0.4">
      <c r="B48" s="91" t="s">
        <v>128</v>
      </c>
      <c r="C48" s="95">
        <f>Petrol!K34</f>
        <v>2764</v>
      </c>
      <c r="D48" s="95">
        <f>Petrol!K107</f>
        <v>2775</v>
      </c>
      <c r="E48" s="95">
        <f t="shared" si="0"/>
        <v>2764</v>
      </c>
      <c r="F48" s="95">
        <f>Petrol!K179</f>
        <v>2775</v>
      </c>
      <c r="I48" s="160"/>
    </row>
    <row r="49" spans="1:10" x14ac:dyDescent="0.4">
      <c r="B49" s="91" t="s">
        <v>129</v>
      </c>
      <c r="C49" s="95">
        <f>Petrol!K35</f>
        <v>2761</v>
      </c>
      <c r="D49" s="95">
        <f>Petrol!K108</f>
        <v>2772</v>
      </c>
      <c r="E49" s="95">
        <f t="shared" si="0"/>
        <v>2761</v>
      </c>
      <c r="F49" s="95">
        <f>Petrol!K180</f>
        <v>2772</v>
      </c>
      <c r="I49" s="160"/>
    </row>
    <row r="50" spans="1:10" x14ac:dyDescent="0.4">
      <c r="A50" s="162"/>
      <c r="B50" s="91" t="s">
        <v>130</v>
      </c>
      <c r="C50" s="95">
        <f>Petrol!K36</f>
        <v>2776</v>
      </c>
      <c r="D50" s="95">
        <f>Petrol!K109</f>
        <v>2787</v>
      </c>
      <c r="E50" s="95">
        <f t="shared" si="0"/>
        <v>2776</v>
      </c>
      <c r="F50" s="95">
        <f>Petrol!K181</f>
        <v>2787</v>
      </c>
      <c r="I50" s="160"/>
    </row>
    <row r="51" spans="1:10" x14ac:dyDescent="0.4">
      <c r="B51" s="91" t="s">
        <v>131</v>
      </c>
      <c r="C51" s="95">
        <f>Petrol!K37</f>
        <v>2782</v>
      </c>
      <c r="D51" s="95">
        <f>Petrol!K110</f>
        <v>2793</v>
      </c>
      <c r="E51" s="95">
        <f t="shared" si="0"/>
        <v>2782</v>
      </c>
      <c r="F51" s="95">
        <f>Petrol!K182</f>
        <v>2793</v>
      </c>
      <c r="I51" s="160"/>
    </row>
    <row r="52" spans="1:10" x14ac:dyDescent="0.4">
      <c r="B52" s="89"/>
      <c r="C52" s="89"/>
      <c r="D52" s="89"/>
      <c r="E52" s="89"/>
      <c r="F52" s="89"/>
    </row>
    <row r="53" spans="1:10" x14ac:dyDescent="0.4">
      <c r="B53" s="89"/>
      <c r="C53" s="89"/>
      <c r="D53" s="89"/>
      <c r="E53" s="89"/>
      <c r="F53" s="89"/>
    </row>
    <row r="54" spans="1:10" x14ac:dyDescent="0.4">
      <c r="B54" s="367" t="str">
        <f>B24</f>
        <v>Petrol price zones</v>
      </c>
      <c r="C54" s="367"/>
      <c r="D54" s="367"/>
      <c r="E54" s="367"/>
      <c r="F54" s="367"/>
      <c r="G54" s="157"/>
      <c r="H54" s="157"/>
      <c r="I54" s="156"/>
      <c r="J54" s="156"/>
    </row>
    <row r="55" spans="1:10" x14ac:dyDescent="0.4">
      <c r="A55" s="156"/>
      <c r="B55" s="91"/>
      <c r="C55" s="363" t="s">
        <v>104</v>
      </c>
      <c r="D55" s="363"/>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2795</v>
      </c>
      <c r="D57" s="95">
        <f>Petrol!K111</f>
        <v>2806</v>
      </c>
      <c r="E57" s="164">
        <f>C57</f>
        <v>2795</v>
      </c>
      <c r="F57" s="97">
        <f>Petrol!K183</f>
        <v>2806</v>
      </c>
      <c r="I57" s="160"/>
    </row>
    <row r="58" spans="1:10" x14ac:dyDescent="0.4">
      <c r="B58" s="91" t="s">
        <v>133</v>
      </c>
      <c r="C58" s="97">
        <f>Petrol!K41</f>
        <v>2754</v>
      </c>
      <c r="D58" s="95">
        <f>Petrol!K114</f>
        <v>2765</v>
      </c>
      <c r="E58" s="164">
        <f t="shared" ref="E58:E85" si="1">C58</f>
        <v>2754</v>
      </c>
      <c r="F58" s="97">
        <f>Petrol!K186</f>
        <v>2765</v>
      </c>
      <c r="I58" s="160"/>
    </row>
    <row r="59" spans="1:10" x14ac:dyDescent="0.4">
      <c r="B59" s="91" t="s">
        <v>134</v>
      </c>
      <c r="C59" s="97">
        <f>Petrol!K42</f>
        <v>2765</v>
      </c>
      <c r="D59" s="95">
        <f>Petrol!K115</f>
        <v>2776</v>
      </c>
      <c r="E59" s="164">
        <f t="shared" si="1"/>
        <v>2765</v>
      </c>
      <c r="F59" s="97">
        <f>Petrol!K187</f>
        <v>2776</v>
      </c>
      <c r="I59" s="160"/>
    </row>
    <row r="60" spans="1:10" x14ac:dyDescent="0.4">
      <c r="A60" s="156"/>
      <c r="B60" s="91" t="s">
        <v>135</v>
      </c>
      <c r="C60" s="97">
        <f>Petrol!K43</f>
        <v>2782</v>
      </c>
      <c r="D60" s="95">
        <f>Petrol!K116</f>
        <v>2793</v>
      </c>
      <c r="E60" s="164">
        <f t="shared" si="1"/>
        <v>2782</v>
      </c>
      <c r="F60" s="97">
        <f>Petrol!K188</f>
        <v>2793</v>
      </c>
      <c r="I60" s="160"/>
    </row>
    <row r="61" spans="1:10" x14ac:dyDescent="0.4">
      <c r="A61" s="156"/>
      <c r="B61" s="91" t="s">
        <v>136</v>
      </c>
      <c r="C61" s="97">
        <f>Petrol!K44</f>
        <v>2802</v>
      </c>
      <c r="D61" s="95">
        <f>Petrol!K117</f>
        <v>2813</v>
      </c>
      <c r="E61" s="164">
        <f t="shared" si="1"/>
        <v>2802</v>
      </c>
      <c r="F61" s="97">
        <f>Petrol!K189</f>
        <v>2813</v>
      </c>
      <c r="I61" s="160"/>
    </row>
    <row r="62" spans="1:10" x14ac:dyDescent="0.4">
      <c r="B62" s="91" t="s">
        <v>137</v>
      </c>
      <c r="C62" s="97">
        <f>Petrol!K45</f>
        <v>2795</v>
      </c>
      <c r="D62" s="95">
        <f>Petrol!K118</f>
        <v>2806</v>
      </c>
      <c r="E62" s="164">
        <f t="shared" si="1"/>
        <v>2795</v>
      </c>
      <c r="F62" s="97">
        <f>Petrol!K190</f>
        <v>2806</v>
      </c>
      <c r="I62" s="160"/>
    </row>
    <row r="63" spans="1:10" x14ac:dyDescent="0.4">
      <c r="B63" s="91" t="s">
        <v>138</v>
      </c>
      <c r="C63" s="97">
        <f>Petrol!K46</f>
        <v>2816</v>
      </c>
      <c r="D63" s="95">
        <f>Petrol!K119</f>
        <v>2827</v>
      </c>
      <c r="E63" s="164">
        <f t="shared" si="1"/>
        <v>2816</v>
      </c>
      <c r="F63" s="97">
        <f>Petrol!K191</f>
        <v>2827</v>
      </c>
      <c r="I63" s="160"/>
    </row>
    <row r="64" spans="1:10" x14ac:dyDescent="0.4">
      <c r="B64" s="91" t="s">
        <v>139</v>
      </c>
      <c r="C64" s="97">
        <f>Petrol!K47</f>
        <v>2840</v>
      </c>
      <c r="D64" s="95">
        <f>Petrol!K120</f>
        <v>2851</v>
      </c>
      <c r="E64" s="164">
        <f t="shared" si="1"/>
        <v>2840</v>
      </c>
      <c r="F64" s="97">
        <f>Petrol!K192</f>
        <v>2851</v>
      </c>
      <c r="I64" s="160"/>
    </row>
    <row r="65" spans="2:9" x14ac:dyDescent="0.4">
      <c r="B65" s="91" t="s">
        <v>140</v>
      </c>
      <c r="C65" s="97">
        <f>Petrol!K48</f>
        <v>2848</v>
      </c>
      <c r="D65" s="95">
        <f>Petrol!K121</f>
        <v>2859</v>
      </c>
      <c r="E65" s="164">
        <f t="shared" si="1"/>
        <v>2848</v>
      </c>
      <c r="F65" s="97">
        <f>Petrol!K193</f>
        <v>2859</v>
      </c>
      <c r="I65" s="160"/>
    </row>
    <row r="66" spans="2:9" x14ac:dyDescent="0.4">
      <c r="B66" s="91" t="s">
        <v>141</v>
      </c>
      <c r="C66" s="97">
        <f>Petrol!K49</f>
        <v>2868</v>
      </c>
      <c r="D66" s="95">
        <f>Petrol!K122</f>
        <v>2879</v>
      </c>
      <c r="E66" s="164">
        <f t="shared" si="1"/>
        <v>2868</v>
      </c>
      <c r="F66" s="97">
        <f>Petrol!K194</f>
        <v>2879</v>
      </c>
      <c r="I66" s="160"/>
    </row>
    <row r="67" spans="2:9" x14ac:dyDescent="0.4">
      <c r="B67" s="91" t="s">
        <v>142</v>
      </c>
      <c r="C67" s="97">
        <f>Petrol!K50</f>
        <v>2893</v>
      </c>
      <c r="D67" s="95">
        <f>Petrol!K123</f>
        <v>2904</v>
      </c>
      <c r="E67" s="164">
        <f t="shared" si="1"/>
        <v>2893</v>
      </c>
      <c r="F67" s="97">
        <f>Petrol!K195</f>
        <v>2904</v>
      </c>
      <c r="I67" s="160"/>
    </row>
    <row r="68" spans="2:9" x14ac:dyDescent="0.4">
      <c r="B68" s="91" t="s">
        <v>143</v>
      </c>
      <c r="C68" s="97">
        <f>Petrol!K51</f>
        <v>2872</v>
      </c>
      <c r="D68" s="95">
        <f>Petrol!K124</f>
        <v>2883</v>
      </c>
      <c r="E68" s="164">
        <f t="shared" si="1"/>
        <v>2872</v>
      </c>
      <c r="F68" s="97">
        <f>Petrol!K196</f>
        <v>2883</v>
      </c>
      <c r="I68" s="160"/>
    </row>
    <row r="69" spans="2:9" x14ac:dyDescent="0.4">
      <c r="B69" s="91" t="s">
        <v>144</v>
      </c>
      <c r="C69" s="97">
        <f>Petrol!K52</f>
        <v>2873</v>
      </c>
      <c r="D69" s="95">
        <f>Petrol!K125</f>
        <v>2884</v>
      </c>
      <c r="E69" s="164">
        <f t="shared" si="1"/>
        <v>2873</v>
      </c>
      <c r="F69" s="97">
        <f>Petrol!K197</f>
        <v>2884</v>
      </c>
      <c r="I69" s="160"/>
    </row>
    <row r="70" spans="2:9" x14ac:dyDescent="0.4">
      <c r="B70" s="91" t="s">
        <v>145</v>
      </c>
      <c r="C70" s="97">
        <f>Petrol!K53</f>
        <v>2892</v>
      </c>
      <c r="D70" s="95">
        <f>Petrol!K126</f>
        <v>2903</v>
      </c>
      <c r="E70" s="164">
        <f t="shared" si="1"/>
        <v>2892</v>
      </c>
      <c r="F70" s="97">
        <f>Petrol!K198</f>
        <v>2903</v>
      </c>
      <c r="I70" s="160"/>
    </row>
    <row r="71" spans="2:9" x14ac:dyDescent="0.4">
      <c r="B71" s="91" t="s">
        <v>146</v>
      </c>
      <c r="C71" s="97">
        <f>Petrol!K54</f>
        <v>2782</v>
      </c>
      <c r="D71" s="95">
        <f>Petrol!K127</f>
        <v>2793</v>
      </c>
      <c r="E71" s="164">
        <f t="shared" si="1"/>
        <v>2782</v>
      </c>
      <c r="F71" s="97">
        <f>Petrol!K199</f>
        <v>2793</v>
      </c>
      <c r="I71" s="160"/>
    </row>
    <row r="72" spans="2:9" x14ac:dyDescent="0.4">
      <c r="B72" s="91" t="s">
        <v>147</v>
      </c>
      <c r="C72" s="97">
        <f>Petrol!K55</f>
        <v>2802</v>
      </c>
      <c r="D72" s="95">
        <f>Petrol!K128</f>
        <v>2813</v>
      </c>
      <c r="E72" s="164">
        <f t="shared" si="1"/>
        <v>2802</v>
      </c>
      <c r="F72" s="97">
        <f>Petrol!K200</f>
        <v>2813</v>
      </c>
      <c r="I72" s="160"/>
    </row>
    <row r="73" spans="2:9" x14ac:dyDescent="0.4">
      <c r="B73" s="91" t="s">
        <v>148</v>
      </c>
      <c r="C73" s="97">
        <f>Petrol!K56</f>
        <v>2816</v>
      </c>
      <c r="D73" s="95">
        <f>Petrol!K129</f>
        <v>2827</v>
      </c>
      <c r="E73" s="164">
        <f t="shared" si="1"/>
        <v>2816</v>
      </c>
      <c r="F73" s="97">
        <f>Petrol!K201</f>
        <v>2827</v>
      </c>
      <c r="I73" s="160"/>
    </row>
    <row r="74" spans="2:9" x14ac:dyDescent="0.4">
      <c r="B74" s="91" t="s">
        <v>149</v>
      </c>
      <c r="C74" s="97">
        <f>Petrol!K57</f>
        <v>2840</v>
      </c>
      <c r="D74" s="95">
        <f>Petrol!K130</f>
        <v>2851</v>
      </c>
      <c r="E74" s="164">
        <f t="shared" si="1"/>
        <v>2840</v>
      </c>
      <c r="F74" s="97">
        <f>Petrol!K202</f>
        <v>2851</v>
      </c>
      <c r="I74" s="160"/>
    </row>
    <row r="75" spans="2:9" x14ac:dyDescent="0.4">
      <c r="B75" s="91" t="s">
        <v>75</v>
      </c>
      <c r="C75" s="97">
        <f>Petrol!K58</f>
        <v>2848</v>
      </c>
      <c r="D75" s="95">
        <f>Petrol!K131</f>
        <v>2859</v>
      </c>
      <c r="E75" s="164">
        <f t="shared" si="1"/>
        <v>2848</v>
      </c>
      <c r="F75" s="97">
        <f>Petrol!K203</f>
        <v>2859</v>
      </c>
      <c r="I75" s="160"/>
    </row>
    <row r="76" spans="2:9" x14ac:dyDescent="0.4">
      <c r="B76" s="91" t="s">
        <v>150</v>
      </c>
      <c r="C76" s="97">
        <f>Petrol!K59</f>
        <v>2868</v>
      </c>
      <c r="D76" s="95">
        <f>Petrol!K132</f>
        <v>2879</v>
      </c>
      <c r="E76" s="164">
        <f t="shared" si="1"/>
        <v>2868</v>
      </c>
      <c r="F76" s="97">
        <f>Petrol!K204</f>
        <v>2879</v>
      </c>
      <c r="I76" s="160"/>
    </row>
    <row r="77" spans="2:9" x14ac:dyDescent="0.4">
      <c r="B77" s="91" t="s">
        <v>151</v>
      </c>
      <c r="C77" s="97">
        <f>Petrol!K60</f>
        <v>2893</v>
      </c>
      <c r="D77" s="95">
        <f>Petrol!K133</f>
        <v>2904</v>
      </c>
      <c r="E77" s="164">
        <f t="shared" si="1"/>
        <v>2893</v>
      </c>
      <c r="F77" s="97">
        <f>Petrol!K205</f>
        <v>2904</v>
      </c>
      <c r="I77" s="160"/>
    </row>
    <row r="78" spans="2:9" x14ac:dyDescent="0.4">
      <c r="B78" s="91" t="s">
        <v>152</v>
      </c>
      <c r="C78" s="97">
        <f>Petrol!K61</f>
        <v>2892</v>
      </c>
      <c r="D78" s="95">
        <f>Petrol!K134</f>
        <v>2903</v>
      </c>
      <c r="E78" s="164">
        <f t="shared" si="1"/>
        <v>2892</v>
      </c>
      <c r="F78" s="97">
        <f>Petrol!K206</f>
        <v>2903</v>
      </c>
      <c r="I78" s="160"/>
    </row>
    <row r="79" spans="2:9" x14ac:dyDescent="0.4">
      <c r="B79" s="91" t="s">
        <v>153</v>
      </c>
      <c r="C79" s="97">
        <f>Petrol!K64</f>
        <v>2795</v>
      </c>
      <c r="D79" s="95">
        <f>Petrol!K137</f>
        <v>2806</v>
      </c>
      <c r="E79" s="164">
        <f t="shared" si="1"/>
        <v>2795</v>
      </c>
      <c r="F79" s="97">
        <f>Petrol!K209</f>
        <v>2806</v>
      </c>
      <c r="I79" s="160"/>
    </row>
    <row r="80" spans="2:9" x14ac:dyDescent="0.4">
      <c r="B80" s="91" t="s">
        <v>154</v>
      </c>
      <c r="C80" s="97">
        <f>Petrol!K65</f>
        <v>2821</v>
      </c>
      <c r="D80" s="95">
        <f>Petrol!K138</f>
        <v>2832</v>
      </c>
      <c r="E80" s="164">
        <f t="shared" si="1"/>
        <v>2821</v>
      </c>
      <c r="F80" s="97">
        <f>Petrol!K210</f>
        <v>2832</v>
      </c>
      <c r="I80" s="160"/>
    </row>
    <row r="81" spans="1:9" x14ac:dyDescent="0.4">
      <c r="B81" s="91" t="s">
        <v>155</v>
      </c>
      <c r="C81" s="97">
        <f>Petrol!K66</f>
        <v>2841</v>
      </c>
      <c r="D81" s="95">
        <f>Petrol!K139</f>
        <v>2852</v>
      </c>
      <c r="E81" s="164">
        <f t="shared" si="1"/>
        <v>2841</v>
      </c>
      <c r="F81" s="97">
        <f>Petrol!K211</f>
        <v>2852</v>
      </c>
      <c r="I81" s="160"/>
    </row>
    <row r="82" spans="1:9" x14ac:dyDescent="0.4">
      <c r="B82" s="91" t="s">
        <v>156</v>
      </c>
      <c r="C82" s="97">
        <f>Petrol!K67</f>
        <v>2838</v>
      </c>
      <c r="D82" s="95">
        <f>Petrol!K140</f>
        <v>2849</v>
      </c>
      <c r="E82" s="164">
        <f t="shared" si="1"/>
        <v>2838</v>
      </c>
      <c r="F82" s="97">
        <f>Petrol!K212</f>
        <v>2849</v>
      </c>
      <c r="I82" s="160"/>
    </row>
    <row r="83" spans="1:9" x14ac:dyDescent="0.4">
      <c r="B83" s="91" t="s">
        <v>157</v>
      </c>
      <c r="C83" s="97">
        <f>Petrol!K68</f>
        <v>2846</v>
      </c>
      <c r="D83" s="95">
        <f>Petrol!K141</f>
        <v>2857</v>
      </c>
      <c r="E83" s="164">
        <f t="shared" si="1"/>
        <v>2846</v>
      </c>
      <c r="F83" s="97">
        <f>Petrol!K213</f>
        <v>2857</v>
      </c>
      <c r="I83" s="160"/>
    </row>
    <row r="84" spans="1:9" x14ac:dyDescent="0.4">
      <c r="B84" s="91" t="s">
        <v>158</v>
      </c>
      <c r="C84" s="97">
        <f>Petrol!K69</f>
        <v>2846</v>
      </c>
      <c r="D84" s="95">
        <f>Petrol!K142</f>
        <v>2857</v>
      </c>
      <c r="E84" s="164">
        <f t="shared" si="1"/>
        <v>2846</v>
      </c>
      <c r="F84" s="97">
        <f>Petrol!K214</f>
        <v>2857</v>
      </c>
      <c r="I84" s="160"/>
    </row>
    <row r="85" spans="1:9" x14ac:dyDescent="0.4">
      <c r="B85" s="92" t="s">
        <v>159</v>
      </c>
      <c r="C85" s="97">
        <f>Petrol!K70</f>
        <v>2864</v>
      </c>
      <c r="D85" s="95">
        <f>Petrol!K143</f>
        <v>2875</v>
      </c>
      <c r="E85" s="164">
        <f t="shared" si="1"/>
        <v>2864</v>
      </c>
      <c r="F85" s="97">
        <f>Petrol!K215</f>
        <v>2875</v>
      </c>
      <c r="I85" s="161"/>
    </row>
    <row r="86" spans="1:9" x14ac:dyDescent="0.4">
      <c r="C86" s="162"/>
      <c r="D86" s="162"/>
      <c r="E86" s="161"/>
      <c r="F86" s="161"/>
      <c r="G86" s="161"/>
      <c r="H86" s="161"/>
    </row>
    <row r="87" spans="1:9" x14ac:dyDescent="0.4">
      <c r="A87" s="222">
        <v>4</v>
      </c>
      <c r="B87" s="222" t="s">
        <v>160</v>
      </c>
      <c r="F87" s="160"/>
    </row>
    <row r="88" spans="1:9" ht="37.25" customHeight="1" x14ac:dyDescent="0.4">
      <c r="A88" s="165"/>
      <c r="B88" s="350" t="str">
        <f>'LPG Regulations'!B82</f>
        <v>These Regulations will come into operation at 00h01 on 03 June 2026.</v>
      </c>
      <c r="C88" s="350"/>
      <c r="D88" s="350"/>
      <c r="E88" s="350"/>
      <c r="F88" s="350"/>
      <c r="G88" s="224"/>
      <c r="H88" s="222"/>
      <c r="I88" s="222"/>
    </row>
    <row r="89" spans="1:9" x14ac:dyDescent="0.4">
      <c r="A89" s="225"/>
    </row>
    <row r="90" spans="1:9" x14ac:dyDescent="0.4">
      <c r="A90" s="225"/>
      <c r="B90" s="222"/>
    </row>
    <row r="91" spans="1:9" x14ac:dyDescent="0.4">
      <c r="A91" s="225"/>
      <c r="B91" s="222"/>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DF98DC9D5C0142B092C6E7BB432A50" ma:contentTypeVersion="13" ma:contentTypeDescription="Create a new document." ma:contentTypeScope="" ma:versionID="c56a87fde84de2958fcbe99f7502522f">
  <xsd:schema xmlns:xsd="http://www.w3.org/2001/XMLSchema" xmlns:xs="http://www.w3.org/2001/XMLSchema" xmlns:p="http://schemas.microsoft.com/office/2006/metadata/properties" xmlns:ns2="ee51ae38-c16c-4a2d-aae6-e1da4a3226e2" xmlns:ns3="7e71308a-8503-4254-8eb4-3c0ab724e590" targetNamespace="http://schemas.microsoft.com/office/2006/metadata/properties" ma:root="true" ma:fieldsID="36a04991c7dddc0cf0ff7b9cc29d287f" ns2:_="" ns3:_="">
    <xsd:import namespace="ee51ae38-c16c-4a2d-aae6-e1da4a3226e2"/>
    <xsd:import namespace="7e71308a-8503-4254-8eb4-3c0ab724e5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1ae38-c16c-4a2d-aae6-e1da4a322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baf10e-4f3c-4caa-9356-6c01b787af2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71308a-8503-4254-8eb4-3c0ab724e5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ff5ca-7742-4b62-b0d2-a5cfa32f2798}" ma:internalName="TaxCatchAll" ma:showField="CatchAllData" ma:web="7e71308a-8503-4254-8eb4-3c0ab724e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51ae38-c16c-4a2d-aae6-e1da4a3226e2">
      <Terms xmlns="http://schemas.microsoft.com/office/infopath/2007/PartnerControls"/>
    </lcf76f155ced4ddcb4097134ff3c332f>
    <TaxCatchAll xmlns="7e71308a-8503-4254-8eb4-3c0ab724e590" xsi:nil="true"/>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2A41A46C-A2A5-434A-A1E9-1507553BD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1ae38-c16c-4a2d-aae6-e1da4a3226e2"/>
    <ds:schemaRef ds:uri="7e71308a-8503-4254-8eb4-3c0ab724e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2026-05-29T20:35:56Z</cp:lastPrinted>
  <dcterms:created xsi:type="dcterms:W3CDTF">1999-04-30T13:31:58Z</dcterms:created>
  <dcterms:modified xsi:type="dcterms:W3CDTF">2026-05-29T20:36:37Z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0x0101003BDF98DC9D5C0142B092C6E7BB432A50</vt:lpwstr>
  </property>
  <property fmtid="{D5CDD505-2E9C-101B-9397-08002B2CF9AE}" pid="3" name="MediaServiceImageTags">
    <vt:lpwstr/>
  </property>
</Properties>
</file>